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Bootstrap" sheetId="2" state="visible" r:id="rId2"/>
    <sheet xmlns:r="http://schemas.openxmlformats.org/officeDocument/2006/relationships" name="Bootstrap Steps" sheetId="3" state="visible" r:id="rId3"/>
    <sheet xmlns:r="http://schemas.openxmlformats.org/officeDocument/2006/relationships" name="Non-Par Case" sheetId="4" state="visible" r:id="rId4"/>
    <sheet xmlns:r="http://schemas.openxmlformats.org/officeDocument/2006/relationships" name="Forward Lab" sheetId="5" state="visible" r:id="rId5"/>
    <sheet xmlns:r="http://schemas.openxmlformats.org/officeDocument/2006/relationships" name="Bond Value" sheetId="6" state="visible" r:id="rId6"/>
    <sheet xmlns:r="http://schemas.openxmlformats.org/officeDocument/2006/relationships" name="Money Market" sheetId="7" state="visible" r:id="rId7"/>
    <sheet xmlns:r="http://schemas.openxmlformats.org/officeDocument/2006/relationships" name="Worked Examples" sheetId="8" state="visible" r:id="rId8"/>
    <sheet xmlns:r="http://schemas.openxmlformats.org/officeDocument/2006/relationships" name="Practice Q&amp;A" sheetId="9" state="visible" r:id="rId9"/>
    <sheet xmlns:r="http://schemas.openxmlformats.org/officeDocument/2006/relationships" name="Concept Q&amp;A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0%"/>
    <numFmt numFmtId="165" formatCode="#,##0.0000"/>
    <numFmt numFmtId="166" formatCode="0.000000"/>
    <numFmt numFmtId="167" formatCode="0.000000;-0.000000;0.000000"/>
    <numFmt numFmtId="168" formatCode="0.0000%;-0.0000%;0.0000%"/>
    <numFmt numFmtId="169" formatCode="0.0000;-0.0000;0.0000"/>
    <numFmt numFmtId="170" formatCode="0.0000%;-0.0000%"/>
  </numFmts>
  <fonts count="23">
    <font>
      <name val="Calibri"/>
      <family val="2"/>
      <color theme="1"/>
      <sz val="11"/>
      <scheme val="minor"/>
    </font>
    <font>
      <name val="Arial"/>
      <b val="1"/>
      <color rgb="00C0972F"/>
      <sz val="10"/>
    </font>
    <font>
      <name val="Arial"/>
      <b val="1"/>
      <color rgb="00123157"/>
      <sz val="18"/>
    </font>
    <font>
      <name val="Arial"/>
      <i val="1"/>
      <color rgb="00586982"/>
      <sz val="10.5"/>
    </font>
    <font>
      <name val="Arial"/>
      <b val="1"/>
      <color rgb="00FFFFFF"/>
      <sz val="12"/>
    </font>
    <font>
      <name val="Arial"/>
      <b val="1"/>
      <color rgb="001B47C9"/>
      <sz val="11"/>
    </font>
    <font>
      <name val="Arial"/>
      <color rgb="00586982"/>
      <sz val="11"/>
    </font>
    <font>
      <name val="Arial"/>
      <b val="1"/>
      <color rgb="00000000"/>
      <sz val="11"/>
    </font>
    <font>
      <name val="Arial"/>
      <b val="1"/>
      <color rgb="000B7A3B"/>
      <sz val="11"/>
    </font>
    <font>
      <name val="Arial"/>
      <b val="1"/>
      <color rgb="00123157"/>
      <sz val="10.5"/>
    </font>
    <font>
      <name val="Arial"/>
      <b val="1"/>
      <color rgb="00086EA2"/>
      <sz val="11"/>
      <u val="single"/>
    </font>
    <font>
      <name val="Arial"/>
      <color rgb="0026344F"/>
      <sz val="11"/>
    </font>
    <font>
      <name val="Arial"/>
      <color rgb="00000000"/>
      <sz val="11"/>
    </font>
    <font>
      <name val="Arial"/>
      <b val="1"/>
      <color rgb="00123157"/>
      <sz val="11"/>
    </font>
    <font>
      <name val="Arial"/>
      <i val="1"/>
      <color rgb="00586982"/>
      <sz val="10"/>
    </font>
    <font>
      <name val="Arial"/>
      <color rgb="000B7A3B"/>
      <sz val="11"/>
    </font>
    <font>
      <name val="Arial"/>
      <color rgb="00123157"/>
      <sz val="10"/>
    </font>
    <font>
      <name val="Arial"/>
      <b val="1"/>
      <color rgb="00123157"/>
      <sz val="12"/>
    </font>
    <font>
      <name val="Arial"/>
      <b val="1"/>
      <color rgb="00123157"/>
      <sz val="11.5"/>
    </font>
    <font>
      <name val="Arial"/>
      <i val="1"/>
      <color rgb="00586982"/>
      <sz val="11"/>
    </font>
    <font>
      <name val="Arial"/>
      <color rgb="0026344F"/>
      <sz val="10"/>
    </font>
    <font>
      <name val="Arial"/>
      <color rgb="00FFFFFF"/>
      <sz val="8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123157"/>
      </patternFill>
    </fill>
    <fill>
      <patternFill patternType="solid">
        <fgColor rgb="00FFF4CB"/>
      </patternFill>
    </fill>
    <fill>
      <patternFill patternType="solid">
        <fgColor rgb="00E9F2FA"/>
      </patternFill>
    </fill>
    <fill>
      <patternFill patternType="solid">
        <fgColor rgb="00D9E5F2"/>
      </patternFill>
    </fill>
  </fills>
  <borders count="7">
    <border>
      <left/>
      <right/>
      <top/>
      <bottom/>
      <diagonal/>
    </border>
    <border>
      <bottom style="medium">
        <color rgb="00C0972F"/>
      </bottom>
    </border>
    <border>
      <left style="thin">
        <color rgb="00C9D6E5"/>
      </left>
      <right style="thin">
        <color rgb="00C9D6E5"/>
      </right>
      <top style="thin">
        <color rgb="00C9D6E5"/>
      </top>
      <bottom style="thin">
        <color rgb="00C9D6E5"/>
      </bottom>
    </border>
    <border>
      <left/>
      <right/>
      <top style="thin">
        <color rgb="00C9D6E5"/>
      </top>
      <bottom/>
      <diagonal/>
    </border>
    <border>
      <left/>
      <right style="thin">
        <color rgb="00C9D6E5"/>
      </right>
      <top style="thin">
        <color rgb="00C9D6E5"/>
      </top>
      <bottom/>
      <diagonal/>
    </border>
    <border>
      <left/>
      <right/>
      <top style="thin">
        <color rgb="00C9D6E5"/>
      </top>
      <bottom style="thin">
        <color rgb="00C9D6E5"/>
      </bottom>
      <diagonal/>
    </border>
    <border>
      <left/>
      <right style="thin">
        <color rgb="00C9D6E5"/>
      </right>
      <top style="thin">
        <color rgb="00C9D6E5"/>
      </top>
      <bottom style="thin">
        <color rgb="00C9D6E5"/>
      </bottom>
      <diagonal/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2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2" fillId="0" borderId="1" pivotButton="0" quotePrefix="0" xfId="0"/>
    <xf numFmtId="0" fontId="4" fillId="2" borderId="0" pivotButton="0" quotePrefix="0" xfId="0"/>
    <xf numFmtId="0" fontId="22" fillId="2" borderId="0" pivotButton="0" quotePrefix="0" xfId="0"/>
    <xf numFmtId="0" fontId="5" fillId="3" borderId="2" pivotButton="0" quotePrefix="0" xfId="0"/>
    <xf numFmtId="0" fontId="6" fillId="0" borderId="0" pivotButton="0" quotePrefix="0" xfId="0"/>
    <xf numFmtId="0" fontId="7" fillId="0" borderId="2" pivotButton="0" quotePrefix="0" xfId="0"/>
    <xf numFmtId="0" fontId="8" fillId="0" borderId="2" pivotButton="0" quotePrefix="0" xfId="0"/>
    <xf numFmtId="0" fontId="7" fillId="4" borderId="2" pivotButton="0" quotePrefix="0" xfId="0"/>
    <xf numFmtId="0" fontId="9" fillId="5" borderId="2" applyAlignment="1" pivotButton="0" quotePrefix="0" xfId="0">
      <alignment horizontal="center" vertical="center" wrapText="1"/>
    </xf>
    <xf numFmtId="0" fontId="22" fillId="0" borderId="5" pivotButton="0" quotePrefix="0" xfId="0"/>
    <xf numFmtId="0" fontId="22" fillId="0" borderId="6" pivotButton="0" quotePrefix="0" xfId="0"/>
    <xf numFmtId="0" fontId="10" fillId="0" borderId="2" pivotButton="0" quotePrefix="0" xfId="0"/>
    <xf numFmtId="0" fontId="11" fillId="0" borderId="2" applyAlignment="1" pivotButton="0" quotePrefix="0" xfId="0">
      <alignment vertical="center"/>
    </xf>
    <xf numFmtId="0" fontId="11" fillId="0" borderId="2" pivotButton="0" quotePrefix="0" xfId="0"/>
    <xf numFmtId="164" fontId="8" fillId="4" borderId="2" applyAlignment="1" pivotButton="0" quotePrefix="0" xfId="0">
      <alignment horizontal="right" vertical="center"/>
    </xf>
    <xf numFmtId="165" fontId="8" fillId="4" borderId="2" applyAlignment="1" pivotButton="0" quotePrefix="0" xfId="0">
      <alignment horizontal="right" vertical="center"/>
    </xf>
    <xf numFmtId="1" fontId="12" fillId="0" borderId="2" applyAlignment="1" pivotButton="0" quotePrefix="0" xfId="0">
      <alignment horizontal="center" vertical="center"/>
    </xf>
    <xf numFmtId="10" fontId="5" fillId="3" borderId="2" applyAlignment="1" pivotButton="0" quotePrefix="0" xfId="0">
      <alignment horizontal="right"/>
    </xf>
    <xf numFmtId="165" fontId="5" fillId="3" borderId="2" applyAlignment="1" pivotButton="0" quotePrefix="0" xfId="0">
      <alignment horizontal="right"/>
    </xf>
    <xf numFmtId="165" fontId="12" fillId="0" borderId="2" applyAlignment="1" pivotButton="0" quotePrefix="0" xfId="0">
      <alignment horizontal="right" vertical="center"/>
    </xf>
    <xf numFmtId="166" fontId="7" fillId="4" borderId="2" applyAlignment="1" pivotButton="0" quotePrefix="0" xfId="0">
      <alignment horizontal="right" vertical="center"/>
    </xf>
    <xf numFmtId="164" fontId="7" fillId="4" borderId="2" applyAlignment="1" pivotButton="0" quotePrefix="0" xfId="0">
      <alignment horizontal="right" vertical="center"/>
    </xf>
    <xf numFmtId="0" fontId="13" fillId="0" borderId="2" applyAlignment="1" pivotButton="0" quotePrefix="0" xfId="0">
      <alignment vertical="center"/>
    </xf>
    <xf numFmtId="4" fontId="5" fillId="3" borderId="2" applyAlignment="1" pivotButton="0" quotePrefix="0" xfId="0">
      <alignment horizontal="right"/>
    </xf>
    <xf numFmtId="0" fontId="14" fillId="0" borderId="0" applyAlignment="1" pivotButton="0" quotePrefix="0" xfId="0">
      <alignment vertical="top" wrapText="1"/>
    </xf>
    <xf numFmtId="167" fontId="12" fillId="0" borderId="2" applyAlignment="1" pivotButton="0" quotePrefix="0" xfId="0">
      <alignment horizontal="right" vertical="center"/>
    </xf>
    <xf numFmtId="164" fontId="12" fillId="0" borderId="2" applyAlignment="1" pivotButton="0" quotePrefix="0" xfId="0">
      <alignment horizontal="right" vertical="center"/>
    </xf>
    <xf numFmtId="168" fontId="12" fillId="0" borderId="2" applyAlignment="1" pivotButton="0" quotePrefix="0" xfId="0">
      <alignment horizontal="right" vertical="center"/>
    </xf>
    <xf numFmtId="1" fontId="15" fillId="0" borderId="2" applyAlignment="1" pivotButton="0" quotePrefix="0" xfId="0">
      <alignment horizontal="center" vertical="center"/>
    </xf>
    <xf numFmtId="165" fontId="15" fillId="0" borderId="2" applyAlignment="1" pivotButton="0" quotePrefix="0" xfId="0">
      <alignment horizontal="right" vertical="center"/>
    </xf>
    <xf numFmtId="166" fontId="12" fillId="0" borderId="2" applyAlignment="1" pivotButton="0" quotePrefix="0" xfId="0">
      <alignment horizontal="right" vertical="center"/>
    </xf>
    <xf numFmtId="0" fontId="12" fillId="0" borderId="2" applyAlignment="1" pivotButton="0" quotePrefix="0" xfId="0">
      <alignment horizontal="center" vertical="center"/>
    </xf>
    <xf numFmtId="1" fontId="5" fillId="3" borderId="2" applyAlignment="1" pivotButton="0" quotePrefix="0" xfId="0">
      <alignment horizontal="right"/>
    </xf>
    <xf numFmtId="169" fontId="12" fillId="0" borderId="2" applyAlignment="1" pivotButton="0" quotePrefix="0" xfId="0">
      <alignment horizontal="right" vertical="center"/>
    </xf>
    <xf numFmtId="169" fontId="7" fillId="4" borderId="2" applyAlignment="1" pivotButton="0" quotePrefix="0" xfId="0">
      <alignment horizontal="right" vertical="center"/>
    </xf>
    <xf numFmtId="0" fontId="17" fillId="0" borderId="0" applyAlignment="1" pivotButton="0" quotePrefix="0" xfId="0">
      <alignment vertical="top" wrapText="1"/>
    </xf>
    <xf numFmtId="10" fontId="12" fillId="0" borderId="2" applyAlignment="1" pivotButton="0" quotePrefix="0" xfId="0">
      <alignment horizontal="right" vertical="center"/>
    </xf>
    <xf numFmtId="166" fontId="15" fillId="0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5" fontId="12" fillId="4" borderId="2" applyAlignment="1" pivotButton="0" quotePrefix="0" xfId="0">
      <alignment horizontal="right" vertical="center"/>
    </xf>
    <xf numFmtId="164" fontId="7" fillId="0" borderId="2" applyAlignment="1" pivotButton="0" quotePrefix="0" xfId="0">
      <alignment horizontal="right" vertical="center"/>
    </xf>
    <xf numFmtId="170" fontId="12" fillId="0" borderId="2" applyAlignment="1" pivotButton="0" quotePrefix="0" xfId="0">
      <alignment horizontal="right" vertical="center"/>
    </xf>
    <xf numFmtId="0" fontId="18" fillId="0" borderId="0" applyAlignment="1" pivotButton="0" quotePrefix="0" xfId="0">
      <alignment vertical="top" wrapText="1"/>
    </xf>
    <xf numFmtId="1" fontId="12" fillId="0" borderId="2" applyAlignment="1" pivotButton="0" quotePrefix="0" xfId="0">
      <alignment horizontal="right" vertical="center"/>
    </xf>
    <xf numFmtId="0" fontId="19" fillId="0" borderId="0" pivotButton="0" quotePrefix="0" xfId="0"/>
    <xf numFmtId="167" fontId="7" fillId="4" borderId="2" applyAlignment="1" pivotButton="0" quotePrefix="0" xfId="0">
      <alignment horizontal="right" vertical="center"/>
    </xf>
    <xf numFmtId="0" fontId="20" fillId="0" borderId="0" applyAlignment="1" pivotButton="0" quotePrefix="0" xfId="0">
      <alignment vertical="top" wrapText="1"/>
    </xf>
    <xf numFmtId="164" fontId="12" fillId="4" borderId="2" applyAlignment="1" pivotButton="0" quotePrefix="0" xfId="0">
      <alignment horizontal="right" vertical="center"/>
    </xf>
    <xf numFmtId="164" fontId="5" fillId="3" borderId="2" applyAlignment="1" pivotButton="0" quotePrefix="0" xfId="0">
      <alignment horizontal="right"/>
    </xf>
    <xf numFmtId="0" fontId="5" fillId="3" borderId="2" applyAlignment="1" pivotButton="0" quotePrefix="0" xfId="0">
      <alignment horizontal="center"/>
    </xf>
    <xf numFmtId="0" fontId="7" fillId="4" borderId="2" applyAlignment="1" pivotButton="0" quotePrefix="0" xfId="0">
      <alignment horizontal="center" vertical="center"/>
    </xf>
    <xf numFmtId="0" fontId="11" fillId="0" borderId="2" applyAlignment="1" pivotButton="0" quotePrefix="0" xfId="0">
      <alignment vertical="center" wrapText="1"/>
    </xf>
    <xf numFmtId="164" fontId="12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164" fontId="21" fillId="0" borderId="0" pivotButton="0" quotePrefix="0" xfId="0"/>
    <xf numFmtId="165" fontId="12" fillId="0" borderId="2" applyAlignment="1" pivotButton="0" quotePrefix="0" xfId="0">
      <alignment horizontal="center" vertical="center"/>
    </xf>
    <xf numFmtId="165" fontId="21" fillId="0" borderId="0" pivotButton="0" quotePrefix="0" xfId="0"/>
    <xf numFmtId="166" fontId="5" fillId="3" borderId="2" applyAlignment="1" pivotButton="0" quotePrefix="0" xfId="0">
      <alignment horizontal="right"/>
    </xf>
    <xf numFmtId="166" fontId="12" fillId="0" borderId="2" applyAlignment="1" pivotButton="0" quotePrefix="0" xfId="0">
      <alignment horizontal="center" vertical="center"/>
    </xf>
    <xf numFmtId="166" fontId="21" fillId="0" borderId="0" pivotButton="0" quotePrefix="0" xfId="0"/>
    <xf numFmtId="0" fontId="13" fillId="0" borderId="2" applyAlignment="1" pivotButton="0" quotePrefix="0" xfId="0">
      <alignment vertical="top" wrapText="1"/>
    </xf>
    <xf numFmtId="0" fontId="11" fillId="0" borderId="2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ont>
        <b val="1"/>
        <color rgb="00155724"/>
      </font>
      <fill>
        <patternFill patternType="solid">
          <fgColor rgb="00D4EDDA"/>
        </patternFill>
      </fill>
    </dxf>
    <dxf>
      <font>
        <b val="1"/>
        <color rgb="008E213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Yield curve shapes</a:t>
            </a:r>
          </a:p>
        </rich>
      </tx>
    </title>
    <plotArea>
      <lineChart>
        <grouping val="standard"/>
        <ser>
          <idx val="0"/>
          <order val="0"/>
          <tx>
            <strRef>
              <f>'Overview'!C32</f>
            </strRef>
          </tx>
          <spPr>
            <a:ln xmlns:a="http://schemas.openxmlformats.org/drawingml/2006/main" w="28000">
              <a:solidFill>
                <a:srgbClr val="12315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23157"/>
              </a:solidFill>
              <a:ln xmlns:a="http://schemas.openxmlformats.org/drawingml/2006/main">
                <a:solidFill>
                  <a:srgbClr val="123157"/>
                </a:solidFill>
                <a:prstDash val="solid"/>
              </a:ln>
            </spPr>
          </marker>
          <cat>
            <numRef>
              <f>'Overview'!$B$33:$B$37</f>
            </numRef>
          </cat>
          <val>
            <numRef>
              <f>'Overview'!$C$33:$C$37</f>
            </numRef>
          </val>
          <smooth val="0"/>
        </ser>
        <ser>
          <idx val="1"/>
          <order val="1"/>
          <tx>
            <strRef>
              <f>'Overview'!D32</f>
            </strRef>
          </tx>
          <spPr>
            <a:ln xmlns:a="http://schemas.openxmlformats.org/drawingml/2006/main" w="28000">
              <a:solidFill>
                <a:srgbClr val="C0972F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0972F"/>
              </a:solidFill>
              <a:ln xmlns:a="http://schemas.openxmlformats.org/drawingml/2006/main">
                <a:solidFill>
                  <a:srgbClr val="C0972F"/>
                </a:solidFill>
                <a:prstDash val="solid"/>
              </a:ln>
            </spPr>
          </marker>
          <cat>
            <numRef>
              <f>'Overview'!$B$33:$B$37</f>
            </numRef>
          </cat>
          <val>
            <numRef>
              <f>'Overview'!$D$33:$D$37</f>
            </numRef>
          </val>
          <smooth val="0"/>
        </ser>
        <ser>
          <idx val="2"/>
          <order val="2"/>
          <tx>
            <strRef>
              <f>'Overview'!E32</f>
            </strRef>
          </tx>
          <spPr>
            <a:ln xmlns:a="http://schemas.openxmlformats.org/drawingml/2006/main" w="28000">
              <a:solidFill>
                <a:srgbClr val="178878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78878"/>
              </a:solidFill>
              <a:ln xmlns:a="http://schemas.openxmlformats.org/drawingml/2006/main">
                <a:solidFill>
                  <a:srgbClr val="178878"/>
                </a:solidFill>
                <a:prstDash val="solid"/>
              </a:ln>
            </spPr>
          </marker>
          <cat>
            <numRef>
              <f>'Overview'!$B$33:$B$37</f>
            </numRef>
          </cat>
          <val>
            <numRef>
              <f>'Overview'!$E$33:$E$37</f>
            </numRef>
          </val>
          <smooth val="0"/>
        </ser>
        <ser>
          <idx val="3"/>
          <order val="3"/>
          <tx>
            <strRef>
              <f>'Overview'!F32</f>
            </strRef>
          </tx>
          <spPr>
            <a:ln xmlns:a="http://schemas.openxmlformats.org/drawingml/2006/main" w="28000">
              <a:solidFill>
                <a:srgbClr val="8E213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8E2130"/>
              </a:solidFill>
              <a:ln xmlns:a="http://schemas.openxmlformats.org/drawingml/2006/main">
                <a:solidFill>
                  <a:srgbClr val="8E2130"/>
                </a:solidFill>
                <a:prstDash val="solid"/>
              </a:ln>
            </spPr>
          </marker>
          <cat>
            <numRef>
              <f>'Overview'!$B$33:$B$37</f>
            </numRef>
          </cat>
          <val>
            <numRef>
              <f>'Overview'!$F$33:$F$37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Maturity (years)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Yield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Par, spot and forward curves</a:t>
            </a:r>
          </a:p>
        </rich>
      </tx>
    </title>
    <plotArea>
      <lineChart>
        <grouping val="standard"/>
        <ser>
          <idx val="0"/>
          <order val="0"/>
          <tx>
            <strRef>
              <f>'Bootstrap'!F19</f>
            </strRef>
          </tx>
          <spPr>
            <a:ln xmlns:a="http://schemas.openxmlformats.org/drawingml/2006/main" w="28000">
              <a:solidFill>
                <a:srgbClr val="12315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23157"/>
              </a:solidFill>
              <a:ln xmlns:a="http://schemas.openxmlformats.org/drawingml/2006/main">
                <a:solidFill>
                  <a:srgbClr val="123157"/>
                </a:solidFill>
                <a:prstDash val="solid"/>
              </a:ln>
            </spPr>
          </marker>
          <cat>
            <numRef>
              <f>'Bootstrap'!$B$8:$B$10</f>
            </numRef>
          </cat>
          <val>
            <numRef>
              <f>'Bootstrap'!$F$20:$F$22</f>
            </numRef>
          </val>
          <smooth val="0"/>
        </ser>
        <ser>
          <idx val="1"/>
          <order val="1"/>
          <tx>
            <strRef>
              <f>'Bootstrap'!G7</f>
            </strRef>
          </tx>
          <spPr>
            <a:ln xmlns:a="http://schemas.openxmlformats.org/drawingml/2006/main" w="28000">
              <a:solidFill>
                <a:srgbClr val="C0972F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0972F"/>
              </a:solidFill>
              <a:ln xmlns:a="http://schemas.openxmlformats.org/drawingml/2006/main">
                <a:solidFill>
                  <a:srgbClr val="C0972F"/>
                </a:solidFill>
                <a:prstDash val="solid"/>
              </a:ln>
            </spPr>
          </marker>
          <cat>
            <numRef>
              <f>'Bootstrap'!$B$8:$B$10</f>
            </numRef>
          </cat>
          <val>
            <numRef>
              <f>'Bootstrap'!$G$8:$G$10</f>
            </numRef>
          </val>
          <smooth val="0"/>
        </ser>
        <ser>
          <idx val="2"/>
          <order val="2"/>
          <tx>
            <strRef>
              <f>'Bootstrap'!H7</f>
            </strRef>
          </tx>
          <spPr>
            <a:ln xmlns:a="http://schemas.openxmlformats.org/drawingml/2006/main" w="28000">
              <a:solidFill>
                <a:srgbClr val="178878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78878"/>
              </a:solidFill>
              <a:ln xmlns:a="http://schemas.openxmlformats.org/drawingml/2006/main">
                <a:solidFill>
                  <a:srgbClr val="178878"/>
                </a:solidFill>
                <a:prstDash val="solid"/>
              </a:ln>
            </spPr>
          </marker>
          <cat>
            <numRef>
              <f>'Bootstrap'!$B$8:$B$10</f>
            </numRef>
          </cat>
          <val>
            <numRef>
              <f>'Bootstrap'!$H$8:$H$10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Maturity (years)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Money-market rates and implied forwards</a:t>
            </a:r>
          </a:p>
        </rich>
      </tx>
    </title>
    <plotArea>
      <lineChart>
        <grouping val="standard"/>
        <ser>
          <idx val="0"/>
          <order val="0"/>
          <tx>
            <strRef>
              <f>'Money Market'!D39</f>
            </strRef>
          </tx>
          <spPr>
            <a:ln xmlns:a="http://schemas.openxmlformats.org/drawingml/2006/main" w="28000">
              <a:solidFill>
                <a:srgbClr val="12315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23157"/>
              </a:solidFill>
              <a:ln xmlns:a="http://schemas.openxmlformats.org/drawingml/2006/main">
                <a:solidFill>
                  <a:srgbClr val="123157"/>
                </a:solidFill>
                <a:prstDash val="solid"/>
              </a:ln>
            </spPr>
          </marker>
          <cat>
            <numRef>
              <f>'Money Market'!$B$40:$B$44</f>
            </numRef>
          </cat>
          <val>
            <numRef>
              <f>'Money Market'!$D$40:$D$44</f>
            </numRef>
          </val>
          <smooth val="0"/>
        </ser>
        <ser>
          <idx val="1"/>
          <order val="1"/>
          <tx>
            <strRef>
              <f>'Money Market'!H39</f>
            </strRef>
          </tx>
          <spPr>
            <a:ln xmlns:a="http://schemas.openxmlformats.org/drawingml/2006/main" w="28000">
              <a:solidFill>
                <a:srgbClr val="C0972F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0972F"/>
              </a:solidFill>
              <a:ln xmlns:a="http://schemas.openxmlformats.org/drawingml/2006/main">
                <a:solidFill>
                  <a:srgbClr val="C0972F"/>
                </a:solidFill>
                <a:prstDash val="solid"/>
              </a:ln>
            </spPr>
          </marker>
          <cat>
            <numRef>
              <f>'Money Market'!$B$40:$B$44</f>
            </numRef>
          </cat>
          <val>
            <numRef>
              <f>'Money Market'!$H$40:$H$44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Tenor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0.065"/>
          <min val="0.045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Par, spot and forward curves (Example 1)</a:t>
            </a:r>
          </a:p>
        </rich>
      </tx>
    </title>
    <plotArea>
      <lineChart>
        <grouping val="standard"/>
        <ser>
          <idx val="0"/>
          <order val="0"/>
          <tx>
            <strRef>
              <f>'Worked Examples'!C8</f>
            </strRef>
          </tx>
          <spPr>
            <a:ln xmlns:a="http://schemas.openxmlformats.org/drawingml/2006/main" w="28000">
              <a:solidFill>
                <a:srgbClr val="12315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23157"/>
              </a:solidFill>
              <a:ln xmlns:a="http://schemas.openxmlformats.org/drawingml/2006/main">
                <a:solidFill>
                  <a:srgbClr val="123157"/>
                </a:solidFill>
                <a:prstDash val="solid"/>
              </a:ln>
            </spPr>
          </marker>
          <cat>
            <numRef>
              <f>'Worked Examples'!$B$9:$B$13</f>
            </numRef>
          </cat>
          <val>
            <numRef>
              <f>'Worked Examples'!$C$9:$C$13</f>
            </numRef>
          </val>
          <smooth val="0"/>
        </ser>
        <ser>
          <idx val="1"/>
          <order val="1"/>
          <tx>
            <strRef>
              <f>'Worked Examples'!E8</f>
            </strRef>
          </tx>
          <spPr>
            <a:ln xmlns:a="http://schemas.openxmlformats.org/drawingml/2006/main" w="28000">
              <a:solidFill>
                <a:srgbClr val="C0972F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0972F"/>
              </a:solidFill>
              <a:ln xmlns:a="http://schemas.openxmlformats.org/drawingml/2006/main">
                <a:solidFill>
                  <a:srgbClr val="C0972F"/>
                </a:solidFill>
                <a:prstDash val="solid"/>
              </a:ln>
            </spPr>
          </marker>
          <cat>
            <numRef>
              <f>'Worked Examples'!$B$9:$B$13</f>
            </numRef>
          </cat>
          <val>
            <numRef>
              <f>'Worked Examples'!$E$9:$E$13</f>
            </numRef>
          </val>
          <smooth val="0"/>
        </ser>
        <ser>
          <idx val="2"/>
          <order val="2"/>
          <tx>
            <strRef>
              <f>'Worked Examples'!F8</f>
            </strRef>
          </tx>
          <spPr>
            <a:ln xmlns:a="http://schemas.openxmlformats.org/drawingml/2006/main" w="28000">
              <a:solidFill>
                <a:srgbClr val="178878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78878"/>
              </a:solidFill>
              <a:ln xmlns:a="http://schemas.openxmlformats.org/drawingml/2006/main">
                <a:solidFill>
                  <a:srgbClr val="178878"/>
                </a:solidFill>
                <a:prstDash val="solid"/>
              </a:ln>
            </spPr>
          </marker>
          <cat>
            <numRef>
              <f>'Worked Examples'!$B$9:$B$13</f>
            </numRef>
          </cat>
          <val>
            <numRef>
              <f>'Worked Examples'!$F$9:$F$13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Maturity (years)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38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25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47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42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ootstrap'!A1" TargetMode="External" Id="rId1"/><Relationship Type="http://schemas.openxmlformats.org/officeDocument/2006/relationships/hyperlink" Target="#'Bootstrap Steps'!A1" TargetMode="External" Id="rId2"/><Relationship Type="http://schemas.openxmlformats.org/officeDocument/2006/relationships/hyperlink" Target="#'Non-Par Case'!A1" TargetMode="External" Id="rId3"/><Relationship Type="http://schemas.openxmlformats.org/officeDocument/2006/relationships/hyperlink" Target="#'Forward Lab'!A1" TargetMode="External" Id="rId4"/><Relationship Type="http://schemas.openxmlformats.org/officeDocument/2006/relationships/hyperlink" Target="#'Bond Value'!A1" TargetMode="External" Id="rId5"/><Relationship Type="http://schemas.openxmlformats.org/officeDocument/2006/relationships/hyperlink" Target="#'Money Market'!A1" TargetMode="External" Id="rId6"/><Relationship Type="http://schemas.openxmlformats.org/officeDocument/2006/relationships/hyperlink" Target="#'Worked Examples'!A1" TargetMode="External" Id="rId7"/><Relationship Type="http://schemas.openxmlformats.org/officeDocument/2006/relationships/hyperlink" Target="#'Practice Q&amp;A'!A1" TargetMode="External" Id="rId8"/><Relationship Type="http://schemas.openxmlformats.org/officeDocument/2006/relationships/hyperlink" Target="#'Concept Q&amp;A'!A1" TargetMode="External" Id="rId9"/><Relationship Type="http://schemas.openxmlformats.org/officeDocument/2006/relationships/drawing" Target="/xl/drawings/drawing1.xml" Id="rId10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G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</row>
    <row r="2">
      <c r="A2" s="1" t="n"/>
      <c r="B2" s="3" t="inlineStr">
        <is>
          <t>Term Structure of Interest Rates — Excel Companion</t>
        </is>
      </c>
      <c r="C2" s="1" t="n"/>
      <c r="D2" s="1" t="n"/>
      <c r="E2" s="1" t="n"/>
      <c r="F2" s="1" t="n"/>
      <c r="G2" s="1" t="n"/>
    </row>
    <row r="3" ht="30" customHeight="1">
      <c r="A3" s="1" t="n"/>
      <c r="B3" s="4" t="inlineStr">
        <is>
          <t>Annual effective rates and annual coupons unless a sheet says otherwise. Hypothetical teaching data, not market quotes. Companion to https://themountainpathacademy.com/term-structure-of-interest-rates</t>
        </is>
      </c>
      <c r="C3" s="1" t="n"/>
      <c r="D3" s="1" t="n"/>
      <c r="E3" s="1" t="n"/>
      <c r="F3" s="1" t="n"/>
      <c r="G3" s="1" t="n"/>
    </row>
    <row r="4">
      <c r="A4" s="1" t="n"/>
      <c r="B4" s="5" t="n"/>
      <c r="C4" s="5" t="n"/>
      <c r="D4" s="5" t="n"/>
      <c r="E4" s="5" t="n"/>
      <c r="F4" s="5" t="n"/>
      <c r="G4" s="5" t="n"/>
    </row>
    <row r="5">
      <c r="A5" s="1" t="n"/>
      <c r="B5" s="1" t="n"/>
      <c r="C5" s="1" t="n"/>
      <c r="D5" s="1" t="n"/>
      <c r="E5" s="1" t="n"/>
      <c r="F5" s="1" t="n"/>
      <c r="G5" s="1" t="n"/>
    </row>
    <row r="6" ht="22" customHeight="1">
      <c r="A6" s="1" t="n"/>
      <c r="B6" s="6" t="inlineStr">
        <is>
          <t>HOW TO USE THIS WORKBOOK</t>
        </is>
      </c>
      <c r="C6" s="7" t="n"/>
      <c r="D6" s="7" t="n"/>
      <c r="E6" s="7" t="n"/>
      <c r="F6" s="7" t="n"/>
      <c r="G6" s="7" t="n"/>
    </row>
    <row r="7">
      <c r="A7" s="1" t="n"/>
      <c r="B7" s="8" t="inlineStr">
        <is>
          <t>Input — change me</t>
        </is>
      </c>
      <c r="C7" s="9" t="inlineStr">
        <is>
          <t>Yellow cells with blue numbers</t>
        </is>
      </c>
      <c r="D7" s="1" t="n"/>
      <c r="E7" s="1" t="n"/>
      <c r="F7" s="1" t="n"/>
      <c r="G7" s="1" t="n"/>
    </row>
    <row r="8">
      <c r="A8" s="1" t="n"/>
      <c r="B8" s="10" t="inlineStr">
        <is>
          <t>Formula</t>
        </is>
      </c>
      <c r="C8" s="9" t="inlineStr">
        <is>
          <t>Black numbers, calculated</t>
        </is>
      </c>
      <c r="D8" s="1" t="n"/>
      <c r="E8" s="1" t="n"/>
      <c r="F8" s="1" t="n"/>
      <c r="G8" s="1" t="n"/>
    </row>
    <row r="9">
      <c r="A9" s="1" t="n"/>
      <c r="B9" s="11" t="inlineStr">
        <is>
          <t>Link to another sheet</t>
        </is>
      </c>
      <c r="C9" s="9" t="inlineStr">
        <is>
          <t>Green numbers</t>
        </is>
      </c>
      <c r="D9" s="1" t="n"/>
      <c r="E9" s="1" t="n"/>
      <c r="F9" s="1" t="n"/>
      <c r="G9" s="1" t="n"/>
    </row>
    <row r="10">
      <c r="A10" s="1" t="n"/>
      <c r="B10" s="12" t="inlineStr">
        <is>
          <t>Key result</t>
        </is>
      </c>
      <c r="C10" s="9" t="inlineStr">
        <is>
          <t>Light-blue cells</t>
        </is>
      </c>
      <c r="D10" s="1" t="n"/>
      <c r="E10" s="1" t="n"/>
      <c r="F10" s="1" t="n"/>
      <c r="G10" s="1" t="n"/>
    </row>
    <row r="11">
      <c r="A11" s="1" t="n"/>
      <c r="B11" s="1" t="n"/>
      <c r="C11" s="1" t="n"/>
      <c r="D11" s="1" t="n"/>
      <c r="E11" s="1" t="n"/>
      <c r="F11" s="1" t="n"/>
      <c r="G11" s="1" t="n"/>
    </row>
    <row r="12" ht="22" customHeight="1">
      <c r="A12" s="1" t="n"/>
      <c r="B12" s="6" t="inlineStr">
        <is>
          <t>SHEETS IN THIS WORKBOOK</t>
        </is>
      </c>
      <c r="C12" s="7" t="n"/>
      <c r="D12" s="7" t="n"/>
      <c r="E12" s="7" t="n"/>
      <c r="F12" s="7" t="n"/>
      <c r="G12" s="7" t="n"/>
    </row>
    <row r="13" ht="34" customHeight="1">
      <c r="A13" s="1" t="n"/>
      <c r="B13" s="13" t="inlineStr">
        <is>
          <t>Sheet</t>
        </is>
      </c>
      <c r="C13" s="13" t="inlineStr">
        <is>
          <t>Article section</t>
        </is>
      </c>
      <c r="D13" s="13" t="inlineStr">
        <is>
          <t>What you will do</t>
        </is>
      </c>
      <c r="E13" s="14" t="n"/>
      <c r="F13" s="14" t="n"/>
      <c r="G13" s="15" t="n"/>
    </row>
    <row r="14">
      <c r="A14" s="1" t="n"/>
      <c r="B14" s="16" t="inlineStr">
        <is>
          <t>Bootstrap</t>
        </is>
      </c>
      <c r="C14" s="17" t="inlineStr">
        <is>
          <t>Sections 7–8</t>
        </is>
      </c>
      <c r="D14" s="18" t="inlineStr">
        <is>
          <t>Recover discount factors, spot and forward rates from three coupon bonds</t>
        </is>
      </c>
      <c r="E14" s="1" t="n"/>
      <c r="F14" s="1" t="n"/>
      <c r="G14" s="1" t="n"/>
    </row>
    <row r="15">
      <c r="A15" s="1" t="n"/>
      <c r="B15" s="16" t="inlineStr">
        <is>
          <t>Bootstrap Steps</t>
        </is>
      </c>
      <c r="C15" s="17" t="inlineStr">
        <is>
          <t>Section 12</t>
        </is>
      </c>
      <c r="D15" s="18" t="inlineStr">
        <is>
          <t>The same bootstrap split into plain, one-step columns</t>
        </is>
      </c>
      <c r="E15" s="1" t="n"/>
      <c r="F15" s="1" t="n"/>
      <c r="G15" s="1" t="n"/>
    </row>
    <row r="16">
      <c r="A16" s="1" t="n"/>
      <c r="B16" s="16" t="inlineStr">
        <is>
          <t>Non-Par Case</t>
        </is>
      </c>
      <c r="C16" s="17" t="inlineStr">
        <is>
          <t>Section 7</t>
        </is>
      </c>
      <c r="D16" s="18" t="inlineStr">
        <is>
          <t>Add-on: the same bootstrap with bonds priced above and below par</t>
        </is>
      </c>
      <c r="E16" s="1" t="n"/>
      <c r="F16" s="1" t="n"/>
      <c r="G16" s="1" t="n"/>
    </row>
    <row r="17">
      <c r="A17" s="1" t="n"/>
      <c r="B17" s="16" t="inlineStr">
        <is>
          <t>Forward Lab</t>
        </is>
      </c>
      <c r="C17" s="17" t="inlineStr">
        <is>
          <t>Sections 5–6</t>
        </is>
      </c>
      <c r="D17" s="18" t="inlineStr">
        <is>
          <t>The article forward with a no-arbitrage check, plus forwards from a 5-year spot curve</t>
        </is>
      </c>
      <c r="E17" s="1" t="n"/>
      <c r="F17" s="1" t="n"/>
      <c r="G17" s="1" t="n"/>
    </row>
    <row r="18">
      <c r="A18" s="1" t="n"/>
      <c r="B18" s="16" t="inlineStr">
        <is>
          <t>Bond Value</t>
        </is>
      </c>
      <c r="C18" s="17" t="inlineStr">
        <is>
          <t>Section 9</t>
        </is>
      </c>
      <c r="D18" s="18" t="inlineStr">
        <is>
          <t>Price coupon bonds off the curve; see why one YTM is a shortcut</t>
        </is>
      </c>
      <c r="E18" s="1" t="n"/>
      <c r="F18" s="1" t="n"/>
      <c r="G18" s="1" t="n"/>
    </row>
    <row r="19">
      <c r="A19" s="1" t="n"/>
      <c r="B19" s="16" t="inlineStr">
        <is>
          <t>Money Market</t>
        </is>
      </c>
      <c r="C19" s="17" t="inlineStr">
        <is>
          <t>Section 11</t>
        </is>
      </c>
      <c r="D19" s="18" t="inlineStr">
        <is>
          <t>Simple-interest forwards with day counts (Act/360, Act/365)</t>
        </is>
      </c>
      <c r="E19" s="1" t="n"/>
      <c r="F19" s="1" t="n"/>
      <c r="G19" s="1" t="n"/>
    </row>
    <row r="20">
      <c r="A20" s="1" t="n"/>
      <c r="B20" s="16" t="inlineStr">
        <is>
          <t>Worked Examples</t>
        </is>
      </c>
      <c r="C20" s="17" t="inlineStr">
        <is>
          <t>Sections 3–9</t>
        </is>
      </c>
      <c r="D20" s="18" t="inlineStr">
        <is>
          <t>Four more examples: 5-year par bootstrap, coupon effect, expectations, conventions</t>
        </is>
      </c>
      <c r="E20" s="1" t="n"/>
      <c r="F20" s="1" t="n"/>
      <c r="G20" s="1" t="n"/>
    </row>
    <row r="21">
      <c r="A21" s="1" t="n"/>
      <c r="B21" s="16" t="inlineStr">
        <is>
          <t>Practice Q&amp;A</t>
        </is>
      </c>
      <c r="C21" s="17" t="inlineStr">
        <is>
          <t>Section 13</t>
        </is>
      </c>
      <c r="D21" s="18" t="inlineStr">
        <is>
          <t>Ten numerical questions with instant ✓/✗ checking and optional answers</t>
        </is>
      </c>
      <c r="E21" s="1" t="n"/>
      <c r="F21" s="1" t="n"/>
      <c r="G21" s="1" t="n"/>
    </row>
    <row r="22">
      <c r="A22" s="1" t="n"/>
      <c r="B22" s="16" t="inlineStr">
        <is>
          <t>Concept Q&amp;A</t>
        </is>
      </c>
      <c r="C22" s="17" t="inlineStr">
        <is>
          <t>Sections 2–4</t>
        </is>
      </c>
      <c r="D22" s="18" t="inlineStr">
        <is>
          <t>Ten short conceptual questions with model answers</t>
        </is>
      </c>
      <c r="E22" s="1" t="n"/>
      <c r="F22" s="1" t="n"/>
      <c r="G22" s="1" t="n"/>
    </row>
    <row r="23" ht="22" customHeight="1">
      <c r="A23" s="1" t="n"/>
      <c r="B23" s="6" t="inlineStr">
        <is>
          <t>KEY RESULTS FROM THE ARTICLE</t>
        </is>
      </c>
      <c r="C23" s="7" t="n"/>
      <c r="D23" s="7" t="n"/>
      <c r="E23" s="7" t="n"/>
      <c r="F23" s="7" t="n"/>
      <c r="G23" s="7" t="n"/>
    </row>
    <row r="24" ht="34" customHeight="1">
      <c r="A24" s="1" t="n"/>
      <c r="B24" s="13" t="inlineStr">
        <is>
          <t>Metric</t>
        </is>
      </c>
      <c r="C24" s="13" t="inlineStr">
        <is>
          <t>Value</t>
        </is>
      </c>
      <c r="D24" s="13" t="inlineStr">
        <is>
          <t>Where it comes from</t>
        </is>
      </c>
      <c r="E24" s="14" t="n"/>
      <c r="F24" s="15" t="n"/>
      <c r="G24" s="1" t="n"/>
    </row>
    <row r="25">
      <c r="A25" s="1" t="n"/>
      <c r="B25" s="17" t="inlineStr">
        <is>
          <t>3-year spot rate</t>
        </is>
      </c>
      <c r="C25" s="19">
        <f>Bootstrap!G10</f>
        <v/>
      </c>
      <c r="D25" s="17" t="inlineStr">
        <is>
          <t>Bootstrap!G10</t>
        </is>
      </c>
      <c r="E25" s="1" t="n"/>
      <c r="F25" s="1" t="n"/>
      <c r="G25" s="1" t="n"/>
    </row>
    <row r="26">
      <c r="A26" s="1" t="n"/>
      <c r="B26" s="17" t="inlineStr">
        <is>
          <t>Year 2 → 3 forward rate</t>
        </is>
      </c>
      <c r="C26" s="19">
        <f>Bootstrap!H10</f>
        <v/>
      </c>
      <c r="D26" s="17" t="inlineStr">
        <is>
          <t>Bootstrap!H10</t>
        </is>
      </c>
      <c r="E26" s="1" t="n"/>
      <c r="F26" s="1" t="n"/>
      <c r="G26" s="1" t="n"/>
    </row>
    <row r="27">
      <c r="A27" s="1" t="n"/>
      <c r="B27" s="17" t="inlineStr">
        <is>
          <t>Forward Lab example (5.00% / 5.80%)</t>
        </is>
      </c>
      <c r="C27" s="19">
        <f>'Forward Lab'!E20</f>
        <v/>
      </c>
      <c r="D27" s="17" t="inlineStr">
        <is>
          <t>'Forward Lab'!E20</t>
        </is>
      </c>
      <c r="E27" s="1" t="n"/>
      <c r="F27" s="1" t="n"/>
      <c r="G27" s="1" t="n"/>
    </row>
    <row r="28">
      <c r="A28" s="1" t="n"/>
      <c r="B28" s="17" t="inlineStr">
        <is>
          <t>6% three-year bond price</t>
        </is>
      </c>
      <c r="C28" s="20">
        <f>'Bond Value'!G18</f>
        <v/>
      </c>
      <c r="D28" s="17" t="inlineStr">
        <is>
          <t>'Bond Value'!G18</t>
        </is>
      </c>
      <c r="E28" s="1" t="n"/>
      <c r="F28" s="1" t="n"/>
      <c r="G28" s="1" t="n"/>
    </row>
    <row r="29">
      <c r="A29" s="1" t="n"/>
      <c r="B29" s="17" t="inlineStr">
        <is>
          <t>Money-market forward (Act/360)</t>
        </is>
      </c>
      <c r="C29" s="19">
        <f>'Money Market'!C18</f>
        <v/>
      </c>
      <c r="D29" s="17" t="inlineStr">
        <is>
          <t>'Money Market'!C18</t>
        </is>
      </c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 ht="22" customHeight="1">
      <c r="A31" s="1" t="n"/>
      <c r="B31" s="6" t="inlineStr">
        <is>
          <t>THE FOUR SHAPES OF A YIELD CURVE (illustrative)</t>
        </is>
      </c>
      <c r="C31" s="7" t="n"/>
      <c r="D31" s="7" t="n"/>
      <c r="E31" s="7" t="n"/>
      <c r="F31" s="7" t="n"/>
      <c r="G31" s="7" t="n"/>
    </row>
    <row r="32" ht="34" customHeight="1">
      <c r="A32" s="1" t="n"/>
      <c r="B32" s="13" t="inlineStr">
        <is>
          <t>Years</t>
        </is>
      </c>
      <c r="C32" s="13" t="inlineStr">
        <is>
          <t>Upward</t>
        </is>
      </c>
      <c r="D32" s="13" t="inlineStr">
        <is>
          <t>Inverted</t>
        </is>
      </c>
      <c r="E32" s="13" t="inlineStr">
        <is>
          <t>Flat</t>
        </is>
      </c>
      <c r="F32" s="13" t="inlineStr">
        <is>
          <t>Humped</t>
        </is>
      </c>
      <c r="G32" s="1" t="n"/>
    </row>
    <row r="33">
      <c r="A33" s="1" t="n"/>
      <c r="B33" s="21" t="n">
        <v>1</v>
      </c>
      <c r="C33" s="22" t="n">
        <v>0.03</v>
      </c>
      <c r="D33" s="22" t="n">
        <v>0.06</v>
      </c>
      <c r="E33" s="22" t="n">
        <v>0.045</v>
      </c>
      <c r="F33" s="22" t="n">
        <v>0.035</v>
      </c>
      <c r="G33" s="1" t="n"/>
    </row>
    <row r="34">
      <c r="A34" s="1" t="n"/>
      <c r="B34" s="21" t="n">
        <v>2</v>
      </c>
      <c r="C34" s="22" t="n">
        <v>0.035</v>
      </c>
      <c r="D34" s="22" t="n">
        <v>0.055</v>
      </c>
      <c r="E34" s="22" t="n">
        <v>0.045</v>
      </c>
      <c r="F34" s="22" t="n">
        <v>0.045</v>
      </c>
      <c r="G34" s="1" t="n"/>
    </row>
    <row r="35">
      <c r="A35" s="1" t="n"/>
      <c r="B35" s="21" t="n">
        <v>3</v>
      </c>
      <c r="C35" s="22" t="n">
        <v>0.04</v>
      </c>
      <c r="D35" s="22" t="n">
        <v>0.05</v>
      </c>
      <c r="E35" s="22" t="n">
        <v>0.045</v>
      </c>
      <c r="F35" s="22" t="n">
        <v>0.055</v>
      </c>
      <c r="G35" s="1" t="n"/>
    </row>
    <row r="36">
      <c r="A36" s="1" t="n"/>
      <c r="B36" s="21" t="n">
        <v>4</v>
      </c>
      <c r="C36" s="22" t="n">
        <v>0.045</v>
      </c>
      <c r="D36" s="22" t="n">
        <v>0.045</v>
      </c>
      <c r="E36" s="22" t="n">
        <v>0.045</v>
      </c>
      <c r="F36" s="22" t="n">
        <v>0.05</v>
      </c>
      <c r="G36" s="1" t="n"/>
    </row>
    <row r="37">
      <c r="A37" s="1" t="n"/>
      <c r="B37" s="21" t="n">
        <v>5</v>
      </c>
      <c r="C37" s="22" t="n">
        <v>0.05</v>
      </c>
      <c r="D37" s="22" t="n">
        <v>0.04</v>
      </c>
      <c r="E37" s="22" t="n">
        <v>0.045</v>
      </c>
      <c r="F37" s="22" t="n">
        <v>0.045</v>
      </c>
      <c r="G37" s="1" t="n"/>
    </row>
  </sheetData>
  <mergeCells count="21">
    <mergeCell ref="D18:G18"/>
    <mergeCell ref="D27:F27"/>
    <mergeCell ref="C9:E9"/>
    <mergeCell ref="D15:G15"/>
    <mergeCell ref="D14:G14"/>
    <mergeCell ref="D28:F28"/>
    <mergeCell ref="D20:G20"/>
    <mergeCell ref="C8:E8"/>
    <mergeCell ref="D19:G19"/>
    <mergeCell ref="C7:E7"/>
    <mergeCell ref="D25:F25"/>
    <mergeCell ref="D24:F24"/>
    <mergeCell ref="D22:G22"/>
    <mergeCell ref="D29:F29"/>
    <mergeCell ref="D21:G21"/>
    <mergeCell ref="D26:F26"/>
    <mergeCell ref="D13:G13"/>
    <mergeCell ref="B3:G3"/>
    <mergeCell ref="D17:G17"/>
    <mergeCell ref="D16:G16"/>
    <mergeCell ref="C10:E10"/>
  </mergeCells>
  <hyperlinks>
    <hyperlink xmlns:r="http://schemas.openxmlformats.org/officeDocument/2006/relationships" ref="B14" r:id="rId1"/>
    <hyperlink xmlns:r="http://schemas.openxmlformats.org/officeDocument/2006/relationships" ref="B15" r:id="rId2"/>
    <hyperlink xmlns:r="http://schemas.openxmlformats.org/officeDocument/2006/relationships" ref="B16" r:id="rId3"/>
    <hyperlink xmlns:r="http://schemas.openxmlformats.org/officeDocument/2006/relationships" ref="B17" r:id="rId4"/>
    <hyperlink xmlns:r="http://schemas.openxmlformats.org/officeDocument/2006/relationships" ref="B18" r:id="rId5"/>
    <hyperlink xmlns:r="http://schemas.openxmlformats.org/officeDocument/2006/relationships" ref="B19" r:id="rId6"/>
    <hyperlink xmlns:r="http://schemas.openxmlformats.org/officeDocument/2006/relationships" ref="B20" r:id="rId7"/>
    <hyperlink xmlns:r="http://schemas.openxmlformats.org/officeDocument/2006/relationships" ref="B21" r:id="rId8"/>
    <hyperlink xmlns:r="http://schemas.openxmlformats.org/officeDocument/2006/relationships" ref="B22" r:id="rId9"/>
  </hyperlink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  <drawing xmlns:r="http://schemas.openxmlformats.org/officeDocument/2006/relationships" r:id="rId10"/>
</worksheet>
</file>

<file path=xl/worksheets/sheet2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16" customWidth="1" min="7" max="7"/>
    <col width="16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Bootstrap: discount factors, spot and forward rates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Three annual-pay bonds priced at par. Cells B7:H10, C13 and D20:E22 match the formulas quoted in the article.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INPUTS AND BOOTSTRAPPED CURVE</t>
        </is>
      </c>
      <c r="C6" s="7" t="n"/>
      <c r="D6" s="7" t="n"/>
      <c r="E6" s="7" t="n"/>
      <c r="F6" s="7" t="n"/>
      <c r="G6" s="7" t="n"/>
      <c r="H6" s="7" t="n"/>
    </row>
    <row r="7" ht="34" customHeight="1">
      <c r="A7" s="1" t="n"/>
      <c r="B7" s="13" t="inlineStr">
        <is>
          <t>Years</t>
        </is>
      </c>
      <c r="C7" s="13" t="inlineStr">
        <is>
          <t>Coupon rate</t>
        </is>
      </c>
      <c r="D7" s="13" t="inlineStr">
        <is>
          <t>Market price</t>
        </is>
      </c>
      <c r="E7" s="13" t="inlineStr">
        <is>
          <t>Coupon amount</t>
        </is>
      </c>
      <c r="F7" s="13" t="inlineStr">
        <is>
          <t>Discount factor</t>
        </is>
      </c>
      <c r="G7" s="13" t="inlineStr">
        <is>
          <t>Spot rate</t>
        </is>
      </c>
      <c r="H7" s="13" t="inlineStr">
        <is>
          <t>1Y forward</t>
        </is>
      </c>
    </row>
    <row r="8">
      <c r="A8" s="1" t="n"/>
      <c r="B8" s="21" t="n">
        <v>1</v>
      </c>
      <c r="C8" s="22" t="n">
        <v>0.04</v>
      </c>
      <c r="D8" s="23" t="n">
        <v>100</v>
      </c>
      <c r="E8" s="24">
        <f>$C$13*C8</f>
        <v/>
      </c>
      <c r="F8" s="25">
        <f>D8/($C$13+E8)</f>
        <v/>
      </c>
      <c r="G8" s="26">
        <f>F8^(-1/B8)-1</f>
        <v/>
      </c>
      <c r="H8" s="26">
        <f>G8</f>
        <v/>
      </c>
    </row>
    <row r="9">
      <c r="A9" s="1" t="n"/>
      <c r="B9" s="21" t="n">
        <v>2</v>
      </c>
      <c r="C9" s="22" t="n">
        <v>0.05</v>
      </c>
      <c r="D9" s="23" t="n">
        <v>100</v>
      </c>
      <c r="E9" s="24">
        <f>$C$13*C9</f>
        <v/>
      </c>
      <c r="F9" s="25">
        <f>(D9-E9*SUM(F$8:F8))/($C$13+E9)</f>
        <v/>
      </c>
      <c r="G9" s="26">
        <f>F9^(-1/B9)-1</f>
        <v/>
      </c>
      <c r="H9" s="26">
        <f>F8/F9-1</f>
        <v/>
      </c>
    </row>
    <row r="10">
      <c r="A10" s="1" t="n"/>
      <c r="B10" s="21" t="n">
        <v>3</v>
      </c>
      <c r="C10" s="22" t="n">
        <v>0.0575</v>
      </c>
      <c r="D10" s="23" t="n">
        <v>100</v>
      </c>
      <c r="E10" s="24">
        <f>$C$13*C10</f>
        <v/>
      </c>
      <c r="F10" s="25">
        <f>(D10-E10*SUM(F$8:F9))/($C$13+E10)</f>
        <v/>
      </c>
      <c r="G10" s="26">
        <f>F10^(-1/B10)-1</f>
        <v/>
      </c>
      <c r="H10" s="26">
        <f>F9/F10-1</f>
        <v/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1" t="n"/>
      <c r="B13" s="27" t="inlineStr">
        <is>
          <t>Face value</t>
        </is>
      </c>
      <c r="C13" s="28" t="n">
        <v>100</v>
      </c>
      <c r="D13" s="1" t="n"/>
      <c r="E13" s="1" t="n"/>
      <c r="F13" s="1" t="n"/>
      <c r="G13" s="1" t="n"/>
      <c r="H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</row>
    <row r="15" ht="48" customHeight="1">
      <c r="A15" s="1" t="n"/>
      <c r="B15" s="29" t="inlineStr">
        <is>
          <t>How F9 works: (price − coupon × sum of discount factors already found) ÷ (face + coupon). SUM(F$8:F8) grows as the formula is copied down, so each bond subtracts all its earlier coupons. The first "forward" starts today, so it equals the 1-year spot rate.</t>
        </is>
      </c>
      <c r="C15" s="1" t="n"/>
      <c r="D15" s="1" t="n"/>
      <c r="E15" s="1" t="n"/>
      <c r="F15" s="1" t="n"/>
      <c r="G15" s="1" t="n"/>
      <c r="H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</row>
    <row r="18" ht="22" customHeight="1">
      <c r="A18" s="1" t="n"/>
      <c r="B18" s="6" t="inlineStr">
        <is>
          <t>CHECK: REPRICE THE ORIGINAL BONDS AND READ THE PAR CURVE</t>
        </is>
      </c>
      <c r="C18" s="7" t="n"/>
      <c r="D18" s="7" t="n"/>
      <c r="E18" s="7" t="n"/>
      <c r="F18" s="7" t="n"/>
      <c r="G18" s="7" t="n"/>
      <c r="H18" s="7" t="n"/>
    </row>
    <row r="19" ht="34" customHeight="1">
      <c r="A19" s="1" t="n"/>
      <c r="B19" s="13" t="inlineStr">
        <is>
          <t>Years</t>
        </is>
      </c>
      <c r="C19" s="13" t="inlineStr">
        <is>
          <t>Market price</t>
        </is>
      </c>
      <c r="D19" s="13" t="inlineStr">
        <is>
          <t>Repriced value</t>
        </is>
      </c>
      <c r="E19" s="13" t="inlineStr">
        <is>
          <t>Difference</t>
        </is>
      </c>
      <c r="F19" s="13" t="inlineStr">
        <is>
          <t>Par yield</t>
        </is>
      </c>
      <c r="G19" s="13" t="inlineStr">
        <is>
          <t>Coupon rate</t>
        </is>
      </c>
      <c r="H19" s="13" t="inlineStr">
        <is>
          <t>Par gap</t>
        </is>
      </c>
    </row>
    <row r="20">
      <c r="A20" s="1" t="n"/>
      <c r="B20" s="21">
        <f>B8</f>
        <v/>
      </c>
      <c r="C20" s="24">
        <f>D8</f>
        <v/>
      </c>
      <c r="D20" s="24">
        <f>($C$13+E8)*F8</f>
        <v/>
      </c>
      <c r="E20" s="30">
        <f>D20-C20</f>
        <v/>
      </c>
      <c r="F20" s="31">
        <f>(1-F8)/SUM(F$8:F8)</f>
        <v/>
      </c>
      <c r="G20" s="31">
        <f>C8</f>
        <v/>
      </c>
      <c r="H20" s="32">
        <f>F20-G20</f>
        <v/>
      </c>
    </row>
    <row r="21">
      <c r="A21" s="1" t="n"/>
      <c r="B21" s="21">
        <f>B9</f>
        <v/>
      </c>
      <c r="C21" s="24">
        <f>D9</f>
        <v/>
      </c>
      <c r="D21" s="24">
        <f>E9*SUM(F$8:F9)+$C$13*F9</f>
        <v/>
      </c>
      <c r="E21" s="30">
        <f>D21-C21</f>
        <v/>
      </c>
      <c r="F21" s="31">
        <f>(1-F9)/SUM(F$8:F9)</f>
        <v/>
      </c>
      <c r="G21" s="31">
        <f>C9</f>
        <v/>
      </c>
      <c r="H21" s="32">
        <f>F21-G21</f>
        <v/>
      </c>
    </row>
    <row r="22">
      <c r="A22" s="1" t="n"/>
      <c r="B22" s="21">
        <f>B10</f>
        <v/>
      </c>
      <c r="C22" s="24">
        <f>D10</f>
        <v/>
      </c>
      <c r="D22" s="24">
        <f>E10*SUM(F$8:F10)+$C$13*F10</f>
        <v/>
      </c>
      <c r="E22" s="30">
        <f>D22-C22</f>
        <v/>
      </c>
      <c r="F22" s="31">
        <f>(1-F10)/SUM(F$8:F10)</f>
        <v/>
      </c>
      <c r="G22" s="31">
        <f>C10</f>
        <v/>
      </c>
      <c r="H22" s="32">
        <f>F22-G22</f>
        <v/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 ht="34" customHeight="1">
      <c r="A24" s="1" t="n"/>
      <c r="B24" s="29" t="inlineStr">
        <is>
          <t>Differences should be 0: the curve reprices every input bond exactly. Because all three bonds trade at par, the par yields equal the coupon rates.</t>
        </is>
      </c>
      <c r="C24" s="1" t="n"/>
      <c r="D24" s="1" t="n"/>
      <c r="E24" s="1" t="n"/>
      <c r="F24" s="1" t="n"/>
      <c r="G24" s="1" t="n"/>
      <c r="H24" s="1" t="n"/>
    </row>
  </sheetData>
  <mergeCells count="3">
    <mergeCell ref="B3:H3"/>
    <mergeCell ref="B24:H24"/>
    <mergeCell ref="B15:H15"/>
  </mergeCells>
  <conditionalFormatting sqref="E20:E22">
    <cfRule type="expression" priority="1" dxfId="0">
      <formula>ABS(E20)&gt;0.000001</formula>
    </cfRule>
  </conditionalFormatting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0" customWidth="1" min="2" max="2"/>
    <col width="12" customWidth="1" min="3" max="3"/>
    <col width="12" customWidth="1" min="4" max="4"/>
    <col width="24" customWidth="1" min="5" max="5"/>
    <col width="22" customWidth="1" min="6" max="6"/>
    <col width="20" customWidth="1" min="7" max="7"/>
    <col width="18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Bootstrap Steps: one plain step per column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Linked to the Bootstrap sheet. Change coupons or prices there and this sheet follows.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STEPS 1–3 · FIND EACH DISCOUNT FACTOR</t>
        </is>
      </c>
      <c r="C6" s="7" t="n"/>
      <c r="D6" s="7" t="n"/>
      <c r="E6" s="7" t="n"/>
      <c r="F6" s="7" t="n"/>
      <c r="G6" s="7" t="n"/>
      <c r="H6" s="7" t="n"/>
    </row>
    <row r="7" ht="62" customHeight="1">
      <c r="A7" s="1" t="n"/>
      <c r="B7" s="13" t="inlineStr">
        <is>
          <t>Years</t>
        </is>
      </c>
      <c r="C7" s="13" t="inlineStr">
        <is>
          <t>Price</t>
        </is>
      </c>
      <c r="D7" s="13" t="inlineStr">
        <is>
          <t>Coupon</t>
        </is>
      </c>
      <c r="E7" s="13" t="inlineStr">
        <is>
          <t>① Known part: coupon × discount factors already found</t>
        </is>
      </c>
      <c r="F7" s="13" t="inlineStr">
        <is>
          <t>② What is left: price − known part</t>
        </is>
      </c>
      <c r="G7" s="13" t="inlineStr">
        <is>
          <t>③ Final payment: face + coupon</t>
        </is>
      </c>
      <c r="H7" s="13" t="inlineStr">
        <is>
          <t>Discount factor = ② ÷ ③</t>
        </is>
      </c>
    </row>
    <row r="8">
      <c r="A8" s="1" t="n"/>
      <c r="B8" s="33">
        <f>Bootstrap!B8</f>
        <v/>
      </c>
      <c r="C8" s="34">
        <f>Bootstrap!D8</f>
        <v/>
      </c>
      <c r="D8" s="34">
        <f>Bootstrap!E8</f>
        <v/>
      </c>
      <c r="E8" s="35">
        <f>0</f>
        <v/>
      </c>
      <c r="F8" s="35">
        <f>C8-E8</f>
        <v/>
      </c>
      <c r="G8" s="34">
        <f>Bootstrap!$C$13+D8</f>
        <v/>
      </c>
      <c r="H8" s="25">
        <f>F8/G8</f>
        <v/>
      </c>
    </row>
    <row r="9">
      <c r="A9" s="1" t="n"/>
      <c r="B9" s="33">
        <f>Bootstrap!B9</f>
        <v/>
      </c>
      <c r="C9" s="34">
        <f>Bootstrap!D9</f>
        <v/>
      </c>
      <c r="D9" s="34">
        <f>Bootstrap!E9</f>
        <v/>
      </c>
      <c r="E9" s="35">
        <f>D9*H8</f>
        <v/>
      </c>
      <c r="F9" s="35">
        <f>C9-E9</f>
        <v/>
      </c>
      <c r="G9" s="34">
        <f>Bootstrap!$C$13+D9</f>
        <v/>
      </c>
      <c r="H9" s="25">
        <f>F9/G9</f>
        <v/>
      </c>
    </row>
    <row r="10">
      <c r="A10" s="1" t="n"/>
      <c r="B10" s="33">
        <f>Bootstrap!B10</f>
        <v/>
      </c>
      <c r="C10" s="34">
        <f>Bootstrap!D10</f>
        <v/>
      </c>
      <c r="D10" s="34">
        <f>Bootstrap!E10</f>
        <v/>
      </c>
      <c r="E10" s="35">
        <f>D10*(H8+H9)</f>
        <v/>
      </c>
      <c r="F10" s="35">
        <f>C10-E10</f>
        <v/>
      </c>
      <c r="G10" s="34">
        <f>Bootstrap!$C$13+D10</f>
        <v/>
      </c>
      <c r="H10" s="25">
        <f>F10/G10</f>
        <v/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 ht="22" customHeight="1">
      <c r="A12" s="1" t="n"/>
      <c r="B12" s="6" t="inlineStr">
        <is>
          <t>STEPS 4–5 · TURN DISCOUNT FACTORS INTO RATES</t>
        </is>
      </c>
      <c r="C12" s="7" t="n"/>
      <c r="D12" s="7" t="n"/>
      <c r="E12" s="7" t="n"/>
      <c r="F12" s="7" t="n"/>
      <c r="G12" s="7" t="n"/>
      <c r="H12" s="7" t="n"/>
    </row>
    <row r="13" ht="62" customHeight="1">
      <c r="A13" s="1" t="n"/>
      <c r="B13" s="13" t="inlineStr">
        <is>
          <t>Years</t>
        </is>
      </c>
      <c r="C13" s="13" t="inlineStr">
        <is>
          <t>Discount factor</t>
        </is>
      </c>
      <c r="D13" s="13" t="inlineStr">
        <is>
          <t>Spot rate = D^(−1/t) − 1</t>
        </is>
      </c>
      <c r="E13" s="13" t="inlineStr">
        <is>
          <t>1Y forward = earlier D ÷ later D − 1</t>
        </is>
      </c>
      <c r="F13" s="13" t="inlineStr">
        <is>
          <t>Check: spot vs Bootstrap</t>
        </is>
      </c>
      <c r="G13" s="13" t="inlineStr">
        <is>
          <t>Check: forward vs Bootstrap</t>
        </is>
      </c>
      <c r="H13" s="1" t="n"/>
    </row>
    <row r="14">
      <c r="A14" s="1" t="n"/>
      <c r="B14" s="21">
        <f>B8</f>
        <v/>
      </c>
      <c r="C14" s="35">
        <f>H8</f>
        <v/>
      </c>
      <c r="D14" s="26">
        <f>C14^(-1/B14)-1</f>
        <v/>
      </c>
      <c r="E14" s="26">
        <f>D14</f>
        <v/>
      </c>
      <c r="F14" s="30">
        <f>D14-Bootstrap!G8</f>
        <v/>
      </c>
      <c r="G14" s="30">
        <f>E14-Bootstrap!H8</f>
        <v/>
      </c>
      <c r="H14" s="1" t="n"/>
    </row>
    <row r="15">
      <c r="A15" s="1" t="n"/>
      <c r="B15" s="21">
        <f>B9</f>
        <v/>
      </c>
      <c r="C15" s="35">
        <f>H9</f>
        <v/>
      </c>
      <c r="D15" s="26">
        <f>C15^(-1/B15)-1</f>
        <v/>
      </c>
      <c r="E15" s="26">
        <f>C14/C15-1</f>
        <v/>
      </c>
      <c r="F15" s="30">
        <f>D15-Bootstrap!G9</f>
        <v/>
      </c>
      <c r="G15" s="30">
        <f>E15-Bootstrap!H9</f>
        <v/>
      </c>
      <c r="H15" s="1" t="n"/>
    </row>
    <row r="16">
      <c r="A16" s="1" t="n"/>
      <c r="B16" s="21">
        <f>B10</f>
        <v/>
      </c>
      <c r="C16" s="35">
        <f>H10</f>
        <v/>
      </c>
      <c r="D16" s="26">
        <f>C16^(-1/B16)-1</f>
        <v/>
      </c>
      <c r="E16" s="26">
        <f>C15/C16-1</f>
        <v/>
      </c>
      <c r="F16" s="30">
        <f>D16-Bootstrap!G10</f>
        <v/>
      </c>
      <c r="G16" s="30">
        <f>E16-Bootstrap!H10</f>
        <v/>
      </c>
      <c r="H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</row>
    <row r="18" ht="40" customHeight="1">
      <c r="A18" s="1" t="n"/>
      <c r="B18" s="29" t="inlineStr">
        <is>
          <t>Read each row left to right: ① value the coupons you already can, ② subtract them from the price, ③ divide what is left by the final payment. Both check columns should show 0.</t>
        </is>
      </c>
      <c r="C18" s="1" t="n"/>
      <c r="D18" s="1" t="n"/>
      <c r="E18" s="1" t="n"/>
      <c r="F18" s="1" t="n"/>
      <c r="G18" s="1" t="n"/>
      <c r="H18" s="1" t="n"/>
    </row>
  </sheetData>
  <mergeCells count="2">
    <mergeCell ref="B3:H3"/>
    <mergeCell ref="B18:H18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4" customWidth="1" min="2" max="2"/>
    <col width="12" customWidth="1" min="3" max="3"/>
    <col width="12" customWidth="1" min="4" max="4"/>
    <col width="30" customWidth="1" min="5" max="5"/>
    <col width="26" customWidth="1" min="6" max="6"/>
    <col width="20" customWidth="1" min="7" max="7"/>
    <col width="18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Add-on case: bonds that do not trade at par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Same three coupons as the Bootstrap sheet, but at market prices above and below 100. The steps do not change: use the price instead of 100.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INPUTS · CHANGE ANY PRICE OR COUPON</t>
        </is>
      </c>
      <c r="C6" s="7" t="n"/>
      <c r="D6" s="7" t="n"/>
      <c r="E6" s="7" t="n"/>
      <c r="F6" s="7" t="n"/>
      <c r="G6" s="7" t="n"/>
      <c r="H6" s="7" t="n"/>
    </row>
    <row r="7" ht="30" customHeight="1">
      <c r="A7" s="1" t="n"/>
      <c r="B7" s="13" t="inlineStr">
        <is>
          <t>Bond (years)</t>
        </is>
      </c>
      <c r="C7" s="13" t="inlineStr">
        <is>
          <t>Coupon rate</t>
        </is>
      </c>
      <c r="D7" s="13" t="inlineStr">
        <is>
          <t>Market price</t>
        </is>
      </c>
      <c r="E7" s="1" t="n"/>
      <c r="F7" s="1" t="n"/>
      <c r="G7" s="1" t="n"/>
      <c r="H7" s="1" t="n"/>
    </row>
    <row r="8">
      <c r="A8" s="1" t="n"/>
      <c r="B8" s="21" t="n">
        <v>1</v>
      </c>
      <c r="C8" s="22" t="n">
        <v>0.04</v>
      </c>
      <c r="D8" s="23" t="n">
        <v>100.5</v>
      </c>
      <c r="E8" s="1" t="n"/>
      <c r="F8" s="1" t="n"/>
      <c r="G8" s="1" t="n"/>
      <c r="H8" s="1" t="n"/>
    </row>
    <row r="9">
      <c r="A9" s="1" t="n"/>
      <c r="B9" s="21" t="n">
        <v>2</v>
      </c>
      <c r="C9" s="22" t="n">
        <v>0.05</v>
      </c>
      <c r="D9" s="23" t="n">
        <v>99.8</v>
      </c>
      <c r="E9" s="1" t="n"/>
      <c r="F9" s="1" t="n"/>
      <c r="G9" s="1" t="n"/>
      <c r="H9" s="1" t="n"/>
    </row>
    <row r="10">
      <c r="A10" s="1" t="n"/>
      <c r="B10" s="21" t="n">
        <v>3</v>
      </c>
      <c r="C10" s="22" t="n">
        <v>0.0575</v>
      </c>
      <c r="D10" s="23" t="n">
        <v>101.2</v>
      </c>
      <c r="E10" s="1" t="n"/>
      <c r="F10" s="1" t="n"/>
      <c r="G10" s="1" t="n"/>
      <c r="H10" s="1" t="n"/>
    </row>
    <row r="11">
      <c r="A11" s="1" t="n"/>
      <c r="B11" s="27" t="inlineStr">
        <is>
          <t>Face value</t>
        </is>
      </c>
      <c r="C11" s="28" t="n">
        <v>100</v>
      </c>
      <c r="D11" s="1" t="n"/>
      <c r="E11" s="1" t="n"/>
      <c r="F11" s="1" t="n"/>
      <c r="G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 ht="22" customHeight="1">
      <c r="A13" s="1" t="n"/>
      <c r="B13" s="6" t="inlineStr">
        <is>
          <t>STEPS 1–3 · FIND EACH DISCOUNT FACTOR</t>
        </is>
      </c>
      <c r="C13" s="7" t="n"/>
      <c r="D13" s="7" t="n"/>
      <c r="E13" s="7" t="n"/>
      <c r="F13" s="7" t="n"/>
      <c r="G13" s="7" t="n"/>
      <c r="H13" s="7" t="n"/>
    </row>
    <row r="14" ht="62" customHeight="1">
      <c r="A14" s="1" t="n"/>
      <c r="B14" s="13" t="inlineStr">
        <is>
          <t>Bond (years)</t>
        </is>
      </c>
      <c r="C14" s="13" t="inlineStr">
        <is>
          <t>① Price</t>
        </is>
      </c>
      <c r="D14" s="13" t="inlineStr">
        <is>
          <t>Coupon</t>
        </is>
      </c>
      <c r="E14" s="13" t="inlineStr">
        <is>
          <t>② Known part: coupon × discount factors already found</t>
        </is>
      </c>
      <c r="F14" s="13" t="inlineStr">
        <is>
          <t>③ Final payment: face + coupon</t>
        </is>
      </c>
      <c r="G14" s="13" t="inlineStr">
        <is>
          <t>What is left: price − known part</t>
        </is>
      </c>
      <c r="H14" s="13" t="inlineStr">
        <is>
          <t>Discount factor = left ÷ ③</t>
        </is>
      </c>
    </row>
    <row r="15">
      <c r="A15" s="1" t="n"/>
      <c r="B15" s="21">
        <f>B8</f>
        <v/>
      </c>
      <c r="C15" s="24">
        <f>D8</f>
        <v/>
      </c>
      <c r="D15" s="24">
        <f>$C$11*C8</f>
        <v/>
      </c>
      <c r="E15" s="35">
        <f>0</f>
        <v/>
      </c>
      <c r="F15" s="24">
        <f>$C$11+D15</f>
        <v/>
      </c>
      <c r="G15" s="35">
        <f>C15-E15</f>
        <v/>
      </c>
      <c r="H15" s="25">
        <f>G15/F15</f>
        <v/>
      </c>
    </row>
    <row r="16">
      <c r="A16" s="1" t="n"/>
      <c r="B16" s="21">
        <f>B9</f>
        <v/>
      </c>
      <c r="C16" s="24">
        <f>D9</f>
        <v/>
      </c>
      <c r="D16" s="24">
        <f>$C$11*C9</f>
        <v/>
      </c>
      <c r="E16" s="35">
        <f>D16*H15</f>
        <v/>
      </c>
      <c r="F16" s="24">
        <f>$C$11+D16</f>
        <v/>
      </c>
      <c r="G16" s="35">
        <f>C16-E16</f>
        <v/>
      </c>
      <c r="H16" s="25">
        <f>G16/F16</f>
        <v/>
      </c>
    </row>
    <row r="17">
      <c r="A17" s="1" t="n"/>
      <c r="B17" s="21">
        <f>B10</f>
        <v/>
      </c>
      <c r="C17" s="24">
        <f>D10</f>
        <v/>
      </c>
      <c r="D17" s="24">
        <f>$C$11*C10</f>
        <v/>
      </c>
      <c r="E17" s="35">
        <f>D17*(H15+H16)</f>
        <v/>
      </c>
      <c r="F17" s="24">
        <f>$C$11+D17</f>
        <v/>
      </c>
      <c r="G17" s="35">
        <f>C17-E17</f>
        <v/>
      </c>
      <c r="H17" s="25">
        <f>G17/F17</f>
        <v/>
      </c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</row>
    <row r="19" ht="22" customHeight="1">
      <c r="A19" s="1" t="n"/>
      <c r="B19" s="6" t="inlineStr">
        <is>
          <t>STEPS 4–5 · RATES, AND A COMPARISON WITH THE COUPONS</t>
        </is>
      </c>
      <c r="C19" s="7" t="n"/>
      <c r="D19" s="7" t="n"/>
      <c r="E19" s="7" t="n"/>
      <c r="F19" s="7" t="n"/>
      <c r="G19" s="7" t="n"/>
      <c r="H19" s="7" t="n"/>
    </row>
    <row r="20" ht="44" customHeight="1">
      <c r="A20" s="1" t="n"/>
      <c r="B20" s="13" t="inlineStr">
        <is>
          <t>Bond (years)</t>
        </is>
      </c>
      <c r="C20" s="13" t="inlineStr">
        <is>
          <t>Spot rate = D^(−1/t) − 1</t>
        </is>
      </c>
      <c r="D20" s="13" t="inlineStr">
        <is>
          <t>1Y forward = earlier D ÷ later D − 1</t>
        </is>
      </c>
      <c r="E20" s="13" t="inlineStr">
        <is>
          <t>Coupon rate</t>
        </is>
      </c>
      <c r="F20" s="13" t="inlineStr">
        <is>
          <t>Price vs par</t>
        </is>
      </c>
      <c r="G20" s="13" t="inlineStr">
        <is>
          <t>Spot − coupon</t>
        </is>
      </c>
      <c r="H20" s="1" t="n"/>
    </row>
    <row r="21">
      <c r="A21" s="1" t="n"/>
      <c r="B21" s="21">
        <f>B8</f>
        <v/>
      </c>
      <c r="C21" s="26">
        <f>H15^(-1/B21)-1</f>
        <v/>
      </c>
      <c r="D21" s="26">
        <f>C21</f>
        <v/>
      </c>
      <c r="E21" s="31">
        <f>C8</f>
        <v/>
      </c>
      <c r="F21" s="36">
        <f>IF(D8&gt;$C$11,"Premium",IF(D8&lt;$C$11,"Discount","Par"))</f>
        <v/>
      </c>
      <c r="G21" s="32">
        <f>C21-E21</f>
        <v/>
      </c>
      <c r="H21" s="1" t="n"/>
    </row>
    <row r="22">
      <c r="A22" s="1" t="n"/>
      <c r="B22" s="21">
        <f>B9</f>
        <v/>
      </c>
      <c r="C22" s="26">
        <f>H16^(-1/B22)-1</f>
        <v/>
      </c>
      <c r="D22" s="26">
        <f>H15/H16-1</f>
        <v/>
      </c>
      <c r="E22" s="31">
        <f>C9</f>
        <v/>
      </c>
      <c r="F22" s="36">
        <f>IF(D9&gt;$C$11,"Premium",IF(D9&lt;$C$11,"Discount","Par"))</f>
        <v/>
      </c>
      <c r="G22" s="32">
        <f>C22-E22</f>
        <v/>
      </c>
      <c r="H22" s="1" t="n"/>
    </row>
    <row r="23">
      <c r="A23" s="1" t="n"/>
      <c r="B23" s="21">
        <f>B10</f>
        <v/>
      </c>
      <c r="C23" s="26">
        <f>H17^(-1/B23)-1</f>
        <v/>
      </c>
      <c r="D23" s="26">
        <f>H16/H17-1</f>
        <v/>
      </c>
      <c r="E23" s="31">
        <f>C10</f>
        <v/>
      </c>
      <c r="F23" s="36">
        <f>IF(D10&gt;$C$11,"Premium",IF(D10&lt;$C$11,"Discount","Par"))</f>
        <v/>
      </c>
      <c r="G23" s="32">
        <f>C23-E23</f>
        <v/>
      </c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 ht="48" customHeight="1">
      <c r="A25" s="1" t="n"/>
      <c r="B25" s="29" t="inlineStr">
        <is>
          <t>Read row 21: the 1-year bond costs 100.50, above par, so its spot rate (3.48%) is below its 4% coupon. A bond priced below par gives a rate above its coupon. Only when every bond is at 100 do coupons equal par yields, which is why the Bootstrap sheet looks so tidy.</t>
        </is>
      </c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 ht="22" customHeight="1">
      <c r="A27" s="1" t="n"/>
      <c r="B27" s="6" t="inlineStr">
        <is>
          <t>CHECK: THE CURVE REPRICES EVERY BOND</t>
        </is>
      </c>
      <c r="C27" s="7" t="n"/>
      <c r="D27" s="7" t="n"/>
      <c r="E27" s="7" t="n"/>
      <c r="F27" s="7" t="n"/>
      <c r="G27" s="7" t="n"/>
      <c r="H27" s="7" t="n"/>
    </row>
    <row r="28" ht="26" customHeight="1">
      <c r="A28" s="1" t="n"/>
      <c r="B28" s="13" t="inlineStr">
        <is>
          <t>Bond (years)</t>
        </is>
      </c>
      <c r="C28" s="13" t="inlineStr">
        <is>
          <t>Market price</t>
        </is>
      </c>
      <c r="D28" s="13" t="inlineStr">
        <is>
          <t>Repriced value</t>
        </is>
      </c>
      <c r="E28" s="13" t="inlineStr">
        <is>
          <t>Difference</t>
        </is>
      </c>
      <c r="F28" s="1" t="n"/>
      <c r="G28" s="1" t="n"/>
      <c r="H28" s="1" t="n"/>
    </row>
    <row r="29">
      <c r="A29" s="1" t="n"/>
      <c r="B29" s="21">
        <f>B8</f>
        <v/>
      </c>
      <c r="C29" s="24">
        <f>D8</f>
        <v/>
      </c>
      <c r="D29" s="24">
        <f>($C$11+D15)*H15</f>
        <v/>
      </c>
      <c r="E29" s="30">
        <f>D29-C29</f>
        <v/>
      </c>
      <c r="F29" s="1" t="n"/>
      <c r="G29" s="1" t="n"/>
      <c r="H29" s="1" t="n"/>
    </row>
    <row r="30">
      <c r="A30" s="1" t="n"/>
      <c r="B30" s="21">
        <f>B9</f>
        <v/>
      </c>
      <c r="C30" s="24">
        <f>D9</f>
        <v/>
      </c>
      <c r="D30" s="24">
        <f>D16*H15+($C$11+D16)*H16</f>
        <v/>
      </c>
      <c r="E30" s="30">
        <f>D30-C30</f>
        <v/>
      </c>
      <c r="F30" s="1" t="n"/>
      <c r="G30" s="1" t="n"/>
      <c r="H30" s="1" t="n"/>
    </row>
    <row r="31">
      <c r="A31" s="1" t="n"/>
      <c r="B31" s="21">
        <f>B10</f>
        <v/>
      </c>
      <c r="C31" s="24">
        <f>D10</f>
        <v/>
      </c>
      <c r="D31" s="24">
        <f>D17*(H15+H16)+($C$11+D17)*H17</f>
        <v/>
      </c>
      <c r="E31" s="30">
        <f>D31-C31</f>
        <v/>
      </c>
      <c r="F31" s="1" t="n"/>
      <c r="G31" s="1" t="n"/>
      <c r="H31" s="1" t="n"/>
    </row>
  </sheetData>
  <mergeCells count="2">
    <mergeCell ref="B3:H3"/>
    <mergeCell ref="B25:H25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G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</row>
    <row r="2">
      <c r="A2" s="1" t="n"/>
      <c r="B2" s="3" t="inlineStr">
        <is>
          <t>Forward Lab: forwards from today's spot curve</t>
        </is>
      </c>
      <c r="C2" s="1" t="n"/>
      <c r="D2" s="1" t="n"/>
      <c r="E2" s="1" t="n"/>
      <c r="F2" s="1" t="n"/>
      <c r="G2" s="1" t="n"/>
    </row>
    <row r="3" ht="30" customHeight="1">
      <c r="A3" s="1" t="n"/>
      <c r="B3" s="4" t="inlineStr">
        <is>
          <t>Part A reproduces the article example. Part B finds forward rates from a 5-year spot curve, one row at a time.</t>
        </is>
      </c>
      <c r="C3" s="1" t="n"/>
      <c r="D3" s="1" t="n"/>
      <c r="E3" s="1" t="n"/>
      <c r="F3" s="1" t="n"/>
      <c r="G3" s="1" t="n"/>
    </row>
    <row r="4">
      <c r="A4" s="1" t="n"/>
      <c r="B4" s="5" t="n"/>
      <c r="C4" s="5" t="n"/>
      <c r="D4" s="5" t="n"/>
      <c r="E4" s="5" t="n"/>
      <c r="F4" s="5" t="n"/>
      <c r="G4" s="5" t="n"/>
    </row>
    <row r="5">
      <c r="A5" s="1" t="n"/>
      <c r="B5" s="1" t="n"/>
      <c r="C5" s="1" t="n"/>
      <c r="D5" s="1" t="n"/>
      <c r="E5" s="1" t="n"/>
      <c r="F5" s="1" t="n"/>
      <c r="G5" s="1" t="n"/>
    </row>
    <row r="6" ht="22" customHeight="1">
      <c r="A6" s="1" t="n"/>
      <c r="B6" s="6" t="inlineStr">
        <is>
          <t>PART A · ONE FORWARD AND THE NO-ARBITRAGE CHECK</t>
        </is>
      </c>
      <c r="C6" s="7" t="n"/>
      <c r="D6" s="7" t="n"/>
      <c r="E6" s="7" t="n"/>
      <c r="F6" s="7" t="n"/>
      <c r="G6" s="7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7" t="inlineStr">
        <is>
          <t>Earlier maturity t (years)</t>
        </is>
      </c>
      <c r="C8" s="14" t="n"/>
      <c r="D8" s="15" t="n"/>
      <c r="E8" s="37" t="n">
        <v>1</v>
      </c>
      <c r="F8" s="1" t="n"/>
      <c r="G8" s="1" t="n"/>
    </row>
    <row r="9">
      <c r="A9" s="1" t="n"/>
      <c r="B9" s="17" t="inlineStr">
        <is>
          <t>Later maturity T (years)</t>
        </is>
      </c>
      <c r="C9" s="14" t="n"/>
      <c r="D9" s="15" t="n"/>
      <c r="E9" s="37" t="n">
        <v>2</v>
      </c>
      <c r="F9" s="1" t="n"/>
      <c r="G9" s="1" t="n"/>
    </row>
    <row r="10">
      <c r="A10" s="1" t="n"/>
      <c r="B10" s="17" t="inlineStr">
        <is>
          <t>Spot rate to t</t>
        </is>
      </c>
      <c r="C10" s="14" t="n"/>
      <c r="D10" s="15" t="n"/>
      <c r="E10" s="22" t="n">
        <v>0.05</v>
      </c>
      <c r="F10" s="1" t="n"/>
      <c r="G10" s="1" t="n"/>
    </row>
    <row r="11">
      <c r="A11" s="1" t="n"/>
      <c r="B11" s="17" t="inlineStr">
        <is>
          <t>Spot rate to T</t>
        </is>
      </c>
      <c r="C11" s="14" t="n"/>
      <c r="D11" s="15" t="n"/>
      <c r="E11" s="22" t="n">
        <v>0.058</v>
      </c>
      <c r="F11" s="1" t="n"/>
      <c r="G11" s="1" t="n"/>
    </row>
    <row r="12">
      <c r="A12" s="1" t="n"/>
      <c r="B12" s="17" t="inlineStr">
        <is>
          <t>Amount invested</t>
        </is>
      </c>
      <c r="C12" s="14" t="n"/>
      <c r="D12" s="15" t="n"/>
      <c r="E12" s="28" t="n">
        <v>100</v>
      </c>
      <c r="F12" s="1" t="n"/>
      <c r="G12" s="1" t="n"/>
    </row>
    <row r="13">
      <c r="A13" s="1" t="n"/>
      <c r="B13" s="17" t="inlineStr">
        <is>
          <t>Quoted forward rate (to compare)</t>
        </is>
      </c>
      <c r="C13" s="14" t="n"/>
      <c r="D13" s="15" t="n"/>
      <c r="E13" s="22" t="n">
        <v>0.07000000000000001</v>
      </c>
      <c r="F13" s="1" t="n"/>
      <c r="G13" s="1" t="n"/>
    </row>
    <row r="14">
      <c r="A14" s="1" t="n"/>
      <c r="B14" s="1" t="n"/>
      <c r="C14" s="1" t="n"/>
      <c r="D14" s="1" t="n"/>
      <c r="E14" s="1" t="n"/>
      <c r="F14" s="1" t="n"/>
      <c r="G14" s="1" t="n"/>
    </row>
    <row r="15">
      <c r="A15" s="1" t="n"/>
      <c r="B15" s="17" t="inlineStr">
        <is>
          <t>Input status</t>
        </is>
      </c>
      <c r="C15" s="14" t="n"/>
      <c r="D15" s="15" t="n"/>
      <c r="E15" s="36">
        <f>IF(AND(E8&gt;0,E9&gt;E8,E10&gt;-1,E11&gt;-1),"Valid","Check inputs")</f>
        <v/>
      </c>
      <c r="F15" s="1" t="n"/>
      <c r="G15" s="1" t="n"/>
    </row>
    <row r="16">
      <c r="A16" s="1" t="n"/>
      <c r="B16" s="1" t="n"/>
      <c r="C16" s="1" t="n"/>
      <c r="D16" s="1" t="n"/>
      <c r="E16" s="1" t="n"/>
      <c r="F16" s="1" t="n"/>
      <c r="G16" s="1" t="n"/>
    </row>
    <row r="17">
      <c r="A17" s="1" t="n"/>
      <c r="B17" s="1" t="n"/>
      <c r="C17" s="1" t="n"/>
      <c r="D17" s="1" t="n"/>
      <c r="E17" s="1" t="n"/>
      <c r="F17" s="1" t="n"/>
      <c r="G17" s="1" t="n"/>
    </row>
    <row r="18" ht="22" customHeight="1">
      <c r="A18" s="1" t="n"/>
      <c r="B18" s="6" t="inlineStr">
        <is>
          <t>RESULTS</t>
        </is>
      </c>
      <c r="C18" s="7" t="n"/>
      <c r="D18" s="7" t="n"/>
      <c r="E18" s="7" t="n"/>
      <c r="F18" s="7" t="n"/>
      <c r="G18" s="7" t="n"/>
    </row>
    <row r="19">
      <c r="A19" s="1" t="n"/>
      <c r="B19" s="1" t="n"/>
      <c r="C19" s="1" t="n"/>
      <c r="D19" s="1" t="n"/>
      <c r="E19" s="1" t="n"/>
      <c r="F19" s="1" t="n"/>
      <c r="G19" s="1" t="n"/>
    </row>
    <row r="20">
      <c r="A20" s="1" t="n"/>
      <c r="B20" s="27" t="inlineStr">
        <is>
          <t>Implied forward rate t → T</t>
        </is>
      </c>
      <c r="C20" s="14" t="n"/>
      <c r="D20" s="15" t="n"/>
      <c r="E20" s="26">
        <f>IF(E15="Valid",((1+E11)^E9/(1+E10)^E8)^(1/(E9-E8))-1,"")</f>
        <v/>
      </c>
      <c r="F20" s="1" t="n"/>
      <c r="G20" s="1" t="n"/>
    </row>
    <row r="21">
      <c r="A21" s="1" t="n"/>
      <c r="B21" s="17" t="inlineStr">
        <is>
          <t>Invest directly to T</t>
        </is>
      </c>
      <c r="C21" s="14" t="n"/>
      <c r="D21" s="15" t="n"/>
      <c r="E21" s="24">
        <f>IF(E15="Valid",E12*(1+E11)^E9,"")</f>
        <v/>
      </c>
      <c r="F21" s="1" t="n"/>
      <c r="G21" s="1" t="n"/>
    </row>
    <row r="22">
      <c r="A22" s="1" t="n"/>
      <c r="B22" s="17" t="inlineStr">
        <is>
          <t>Invest to t, roll at the implied forward</t>
        </is>
      </c>
      <c r="C22" s="14" t="n"/>
      <c r="D22" s="15" t="n"/>
      <c r="E22" s="24">
        <f>IF(E15="Valid",E12*(1+E10)^E8*(1+E20)^(E9-E8),"")</f>
        <v/>
      </c>
      <c r="F22" s="1" t="n"/>
      <c r="G22" s="1" t="n"/>
    </row>
    <row r="23">
      <c r="A23" s="1" t="n"/>
      <c r="B23" s="17" t="inlineStr">
        <is>
          <t>Difference (should be 0)</t>
        </is>
      </c>
      <c r="C23" s="14" t="n"/>
      <c r="D23" s="15" t="n"/>
      <c r="E23" s="38">
        <f>IF(E15="Valid",E22-E21,"")</f>
        <v/>
      </c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1" t="n"/>
      <c r="B25" s="17" t="inlineStr">
        <is>
          <t>Roll at the quoted forward instead</t>
        </is>
      </c>
      <c r="C25" s="14" t="n"/>
      <c r="D25" s="15" t="n"/>
      <c r="E25" s="24">
        <f>IF(E15="Valid",E12*(1+E10)^E8*(1+E13)^(E9-E8),"")</f>
        <v/>
      </c>
      <c r="F25" s="1" t="n"/>
      <c r="G25" s="1" t="n"/>
    </row>
    <row r="26">
      <c r="A26" s="1" t="n"/>
      <c r="B26" s="27" t="inlineStr">
        <is>
          <t>Quoted less direct (arbitrage signal)</t>
        </is>
      </c>
      <c r="C26" s="14" t="n"/>
      <c r="D26" s="15" t="n"/>
      <c r="E26" s="39">
        <f>IF(E15="Valid",E25-E21,"")</f>
        <v/>
      </c>
      <c r="F26" s="1" t="n"/>
      <c r="G26" s="1" t="n"/>
    </row>
    <row r="27" ht="36" customHeight="1">
      <c r="A27" s="1" t="n"/>
      <c r="B27" s="29" t="inlineStr">
        <is>
          <t>A positive signal means the quoted forward is too high: borrow to T at the spot rate, invest to t and lock the quoted forward. Ignores costs, credit and funding limits.</t>
        </is>
      </c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 ht="22" customHeight="1">
      <c r="A29" s="1" t="n"/>
      <c r="B29" s="6" t="inlineStr">
        <is>
          <t>PART B · FORWARD RATES FROM A 5-YEAR SPOT CURVE</t>
        </is>
      </c>
      <c r="C29" s="7" t="n"/>
      <c r="D29" s="7" t="n"/>
      <c r="E29" s="7" t="n"/>
      <c r="F29" s="7" t="n"/>
      <c r="G29" s="7" t="n"/>
    </row>
    <row r="30" ht="30" customHeight="1">
      <c r="A30" s="1" t="n"/>
      <c r="B30" s="13" t="inlineStr">
        <is>
          <t>Maturity (years)</t>
        </is>
      </c>
      <c r="C30" s="13" t="inlineStr">
        <is>
          <t>Spot rate</t>
        </is>
      </c>
      <c r="D30" s="1" t="n"/>
      <c r="E30" s="1" t="n"/>
      <c r="F30" s="1" t="n"/>
      <c r="G30" s="1" t="n"/>
    </row>
    <row r="31">
      <c r="A31" s="1" t="n"/>
      <c r="B31" s="21" t="n">
        <v>1</v>
      </c>
      <c r="C31" s="22" t="n">
        <v>0.04</v>
      </c>
      <c r="D31" s="1" t="n"/>
      <c r="E31" s="1" t="n"/>
      <c r="F31" s="1" t="n"/>
      <c r="G31" s="1" t="n"/>
    </row>
    <row r="32">
      <c r="A32" s="1" t="n"/>
      <c r="B32" s="21" t="n">
        <v>2</v>
      </c>
      <c r="C32" s="22" t="n">
        <v>0.046</v>
      </c>
      <c r="D32" s="1" t="n"/>
      <c r="E32" s="1" t="n"/>
      <c r="F32" s="1" t="n"/>
      <c r="G32" s="1" t="n"/>
    </row>
    <row r="33">
      <c r="A33" s="1" t="n"/>
      <c r="B33" s="21" t="n">
        <v>3</v>
      </c>
      <c r="C33" s="22" t="n">
        <v>0.051</v>
      </c>
      <c r="D33" s="1" t="n"/>
      <c r="E33" s="1" t="n"/>
      <c r="F33" s="1" t="n"/>
      <c r="G33" s="1" t="n"/>
    </row>
    <row r="34">
      <c r="A34" s="1" t="n"/>
      <c r="B34" s="21" t="n">
        <v>4</v>
      </c>
      <c r="C34" s="22" t="n">
        <v>0.055</v>
      </c>
      <c r="D34" s="1" t="n"/>
      <c r="E34" s="1" t="n"/>
      <c r="F34" s="1" t="n"/>
      <c r="G34" s="1" t="n"/>
    </row>
    <row r="35">
      <c r="A35" s="1" t="n"/>
      <c r="B35" s="21" t="n">
        <v>5</v>
      </c>
      <c r="C35" s="22" t="n">
        <v>0.058</v>
      </c>
      <c r="D35" s="1" t="n"/>
      <c r="E35" s="1" t="n"/>
      <c r="F35" s="1" t="n"/>
      <c r="G35" s="1" t="n"/>
    </row>
    <row r="36" ht="40" customHeight="1">
      <c r="A36" s="1" t="n"/>
      <c r="B36" s="40" t="inlineStr">
        <is>
          <t>Forward = [ (1 + R_long)^t_long ÷ (1 + R_short)^t_short ]^(1 ÷ forward years) − 1      i.e. f(t,T) = [ (1 + y_T)^T ÷ (1 + y_t)^t ]^(1/(T − t)) − 1</t>
        </is>
      </c>
      <c r="C36" s="1" t="n"/>
      <c r="D36" s="1" t="n"/>
      <c r="E36" s="1" t="n"/>
      <c r="F36" s="1" t="n"/>
      <c r="G36" s="1" t="n"/>
    </row>
    <row r="37" ht="40" customHeight="1">
      <c r="A37" s="1" t="n"/>
      <c r="B37" s="29" t="inlineStr">
        <is>
          <t>Compare the money-market version: [ (1 + R_long × t_long) ÷ (1 + R_short × t_short) − 1 ] × basis ÷ forward days. Annual rates compound, so you use powers instead of multiplying, and you annualise with the power 1 ÷ forward years instead of × basis ÷ days.</t>
        </is>
      </c>
      <c r="C37" s="1" t="n"/>
      <c r="D37" s="1" t="n"/>
      <c r="E37" s="1" t="n"/>
      <c r="F37" s="1" t="n"/>
      <c r="G37" s="1" t="n"/>
    </row>
    <row r="38">
      <c r="A38" s="1" t="n"/>
      <c r="B38" s="1" t="n"/>
      <c r="C38" s="1" t="n"/>
      <c r="D38" s="1" t="n"/>
      <c r="E38" s="1" t="n"/>
      <c r="F38" s="1" t="n"/>
      <c r="G38" s="1" t="n"/>
    </row>
    <row r="39" ht="30" customHeight="1">
      <c r="A39" s="1" t="n"/>
      <c r="B39" s="13" t="inlineStr">
        <is>
          <t>Forward rate</t>
        </is>
      </c>
      <c r="C39" s="13" t="inlineStr">
        <is>
          <t>t_short (years)</t>
        </is>
      </c>
      <c r="D39" s="13" t="inlineStr">
        <is>
          <t>t_long (years)</t>
        </is>
      </c>
      <c r="E39" s="13" t="inlineStr">
        <is>
          <t>R_short</t>
        </is>
      </c>
      <c r="F39" s="13" t="inlineStr">
        <is>
          <t>R_long</t>
        </is>
      </c>
      <c r="G39" s="13" t="inlineStr">
        <is>
          <t>Forward rate</t>
        </is>
      </c>
    </row>
    <row r="40">
      <c r="A40" s="1" t="n"/>
      <c r="B40" s="17" t="inlineStr">
        <is>
          <t>1-year rate, starting in 1 year</t>
        </is>
      </c>
      <c r="C40" s="21" t="n">
        <v>1</v>
      </c>
      <c r="D40" s="21" t="n">
        <v>2</v>
      </c>
      <c r="E40" s="41">
        <f>C31</f>
        <v/>
      </c>
      <c r="F40" s="41">
        <f>C32</f>
        <v/>
      </c>
      <c r="G40" s="26">
        <f>((1+F40)^D40/(1+E40)^C40)^(1/(D40-C40))-1</f>
        <v/>
      </c>
    </row>
    <row r="41">
      <c r="A41" s="1" t="n"/>
      <c r="B41" s="17" t="inlineStr">
        <is>
          <t>1-year rate, starting in 2 years</t>
        </is>
      </c>
      <c r="C41" s="21" t="n">
        <v>2</v>
      </c>
      <c r="D41" s="21" t="n">
        <v>3</v>
      </c>
      <c r="E41" s="41">
        <f>C32</f>
        <v/>
      </c>
      <c r="F41" s="41">
        <f>C33</f>
        <v/>
      </c>
      <c r="G41" s="26">
        <f>((1+F41)^D41/(1+E41)^C41)^(1/(D41-C41))-1</f>
        <v/>
      </c>
    </row>
    <row r="42">
      <c r="A42" s="1" t="n"/>
      <c r="B42" s="17" t="inlineStr">
        <is>
          <t>1-year rate, starting in 3 years</t>
        </is>
      </c>
      <c r="C42" s="21" t="n">
        <v>3</v>
      </c>
      <c r="D42" s="21" t="n">
        <v>4</v>
      </c>
      <c r="E42" s="41">
        <f>C33</f>
        <v/>
      </c>
      <c r="F42" s="41">
        <f>C34</f>
        <v/>
      </c>
      <c r="G42" s="26">
        <f>((1+F42)^D42/(1+E42)^C42)^(1/(D42-C42))-1</f>
        <v/>
      </c>
    </row>
    <row r="43">
      <c r="A43" s="1" t="n"/>
      <c r="B43" s="17" t="inlineStr">
        <is>
          <t>1-year rate, starting in 4 years</t>
        </is>
      </c>
      <c r="C43" s="21" t="n">
        <v>4</v>
      </c>
      <c r="D43" s="21" t="n">
        <v>5</v>
      </c>
      <c r="E43" s="41">
        <f>C34</f>
        <v/>
      </c>
      <c r="F43" s="41">
        <f>C35</f>
        <v/>
      </c>
      <c r="G43" s="26">
        <f>((1+F43)^D43/(1+E43)^C43)^(1/(D43-C43))-1</f>
        <v/>
      </c>
    </row>
    <row r="44">
      <c r="A44" s="1" t="n"/>
      <c r="B44" s="17" t="inlineStr">
        <is>
          <t>2-year rate, starting in 1 year</t>
        </is>
      </c>
      <c r="C44" s="21" t="n">
        <v>1</v>
      </c>
      <c r="D44" s="21" t="n">
        <v>3</v>
      </c>
      <c r="E44" s="41">
        <f>C31</f>
        <v/>
      </c>
      <c r="F44" s="41">
        <f>C33</f>
        <v/>
      </c>
      <c r="G44" s="26">
        <f>((1+F44)^D44/(1+E44)^C44)^(1/(D44-C44))-1</f>
        <v/>
      </c>
    </row>
    <row r="45">
      <c r="A45" s="1" t="n"/>
      <c r="B45" s="17" t="inlineStr">
        <is>
          <t>3-year rate, starting in 2 years</t>
        </is>
      </c>
      <c r="C45" s="21" t="n">
        <v>2</v>
      </c>
      <c r="D45" s="21" t="n">
        <v>5</v>
      </c>
      <c r="E45" s="41">
        <f>C32</f>
        <v/>
      </c>
      <c r="F45" s="41">
        <f>C35</f>
        <v/>
      </c>
      <c r="G45" s="26">
        <f>((1+F45)^D45/(1+E45)^C45)^(1/(D45-C45))-1</f>
        <v/>
      </c>
    </row>
    <row r="46">
      <c r="A46" s="1" t="n"/>
      <c r="B46" s="1" t="n"/>
      <c r="C46" s="1" t="n"/>
      <c r="D46" s="1" t="n"/>
      <c r="E46" s="1" t="n"/>
      <c r="F46" s="1" t="n"/>
      <c r="G46" s="1" t="n"/>
    </row>
    <row r="47" ht="34" customHeight="1">
      <c r="A47" s="1" t="n"/>
      <c r="B47" s="29" t="inlineStr">
        <is>
          <t>Excel formula in G40 (copy down): =((1+F40)^D40/(1+E40)^C40)^(1/(D40-C40))-1.   Example, 2 → 3: (1.051³ ÷ 1.046²) − 1 = 6.1072%.</t>
        </is>
      </c>
      <c r="C47" s="1" t="n"/>
      <c r="D47" s="1" t="n"/>
      <c r="E47" s="1" t="n"/>
      <c r="F47" s="1" t="n"/>
      <c r="G47" s="1" t="n"/>
    </row>
  </sheetData>
  <mergeCells count="18">
    <mergeCell ref="B3:G3"/>
    <mergeCell ref="B11:D11"/>
    <mergeCell ref="B10:D10"/>
    <mergeCell ref="B47:G47"/>
    <mergeCell ref="B15:D15"/>
    <mergeCell ref="B36:G36"/>
    <mergeCell ref="B23:D23"/>
    <mergeCell ref="B37:G37"/>
    <mergeCell ref="B22:D22"/>
    <mergeCell ref="B8:D8"/>
    <mergeCell ref="B27:G27"/>
    <mergeCell ref="B26:D26"/>
    <mergeCell ref="B9:D9"/>
    <mergeCell ref="B13:D13"/>
    <mergeCell ref="B21:D21"/>
    <mergeCell ref="B12:D12"/>
    <mergeCell ref="B25:D25"/>
    <mergeCell ref="B20:D20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G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4" customWidth="1" min="5" max="5"/>
    <col width="18" customWidth="1" min="6" max="6"/>
    <col width="16" customWidth="1" min="7" max="7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</row>
    <row r="2">
      <c r="A2" s="1" t="n"/>
      <c r="B2" s="3" t="inlineStr">
        <is>
          <t>Bond Value: price any bond off the curve</t>
        </is>
      </c>
      <c r="C2" s="1" t="n"/>
      <c r="D2" s="1" t="n"/>
      <c r="E2" s="1" t="n"/>
      <c r="F2" s="1" t="n"/>
      <c r="G2" s="1" t="n"/>
    </row>
    <row r="3" ht="30" customHeight="1">
      <c r="A3" s="1" t="n"/>
      <c r="B3" s="4" t="inlineStr">
        <is>
          <t>Discount factors link from the Bootstrap sheet. Cells E8:E9, B12:G15 and G18 match the article.</t>
        </is>
      </c>
      <c r="C3" s="1" t="n"/>
      <c r="D3" s="1" t="n"/>
      <c r="E3" s="1" t="n"/>
      <c r="F3" s="1" t="n"/>
      <c r="G3" s="1" t="n"/>
    </row>
    <row r="4">
      <c r="A4" s="1" t="n"/>
      <c r="B4" s="5" t="n"/>
      <c r="C4" s="5" t="n"/>
      <c r="D4" s="5" t="n"/>
      <c r="E4" s="5" t="n"/>
      <c r="F4" s="5" t="n"/>
      <c r="G4" s="5" t="n"/>
    </row>
    <row r="5">
      <c r="A5" s="1" t="n"/>
      <c r="B5" s="1" t="n"/>
      <c r="C5" s="1" t="n"/>
      <c r="D5" s="1" t="n"/>
      <c r="E5" s="1" t="n"/>
      <c r="F5" s="1" t="n"/>
      <c r="G5" s="1" t="n"/>
    </row>
    <row r="6" ht="22" customHeight="1">
      <c r="A6" s="1" t="n"/>
      <c r="B6" s="6" t="inlineStr">
        <is>
          <t>A THREE-YEAR COUPON BOND</t>
        </is>
      </c>
      <c r="C6" s="7" t="n"/>
      <c r="D6" s="7" t="n"/>
      <c r="E6" s="7" t="n"/>
      <c r="F6" s="7" t="n"/>
      <c r="G6" s="7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7" t="inlineStr">
        <is>
          <t>Face value</t>
        </is>
      </c>
      <c r="C8" s="14" t="n"/>
      <c r="D8" s="15" t="n"/>
      <c r="E8" s="28" t="n">
        <v>100</v>
      </c>
      <c r="F8" s="1" t="n"/>
      <c r="G8" s="1" t="n"/>
    </row>
    <row r="9">
      <c r="A9" s="1" t="n"/>
      <c r="B9" s="17" t="inlineStr">
        <is>
          <t>Annual coupon rate</t>
        </is>
      </c>
      <c r="C9" s="14" t="n"/>
      <c r="D9" s="15" t="n"/>
      <c r="E9" s="22" t="n">
        <v>0.06</v>
      </c>
      <c r="F9" s="1" t="n"/>
      <c r="G9" s="1" t="n"/>
    </row>
    <row r="10">
      <c r="A10" s="1" t="n"/>
      <c r="B10" s="1" t="n"/>
      <c r="C10" s="1" t="n"/>
      <c r="D10" s="1" t="n"/>
      <c r="E10" s="1" t="n"/>
      <c r="F10" s="1" t="n"/>
      <c r="G10" s="1" t="n"/>
    </row>
    <row r="11">
      <c r="A11" s="1" t="n"/>
      <c r="B11" s="1" t="n"/>
      <c r="C11" s="1" t="n"/>
      <c r="D11" s="1" t="n"/>
      <c r="E11" s="1" t="n"/>
      <c r="F11" s="1" t="n"/>
      <c r="G11" s="1" t="n"/>
    </row>
    <row r="12" ht="34" customHeight="1">
      <c r="A12" s="1" t="n"/>
      <c r="B12" s="13" t="inlineStr">
        <is>
          <t>Year</t>
        </is>
      </c>
      <c r="C12" s="13" t="inlineStr">
        <is>
          <t>Coupon</t>
        </is>
      </c>
      <c r="D12" s="13" t="inlineStr">
        <is>
          <t>Principal</t>
        </is>
      </c>
      <c r="E12" s="13" t="inlineStr">
        <is>
          <t>Cash flow</t>
        </is>
      </c>
      <c r="F12" s="13" t="inlineStr">
        <is>
          <t>Discount factor</t>
        </is>
      </c>
      <c r="G12" s="13" t="inlineStr">
        <is>
          <t>Present value</t>
        </is>
      </c>
    </row>
    <row r="13">
      <c r="A13" s="1" t="n"/>
      <c r="B13" s="21" t="n">
        <v>1</v>
      </c>
      <c r="C13" s="24">
        <f>$E$8*$E$9</f>
        <v/>
      </c>
      <c r="D13" s="24">
        <f>0</f>
        <v/>
      </c>
      <c r="E13" s="24">
        <f>C13+D13</f>
        <v/>
      </c>
      <c r="F13" s="42">
        <f>Bootstrap!F8</f>
        <v/>
      </c>
      <c r="G13" s="24">
        <f>E13*F13</f>
        <v/>
      </c>
    </row>
    <row r="14">
      <c r="A14" s="1" t="n"/>
      <c r="B14" s="21" t="n">
        <v>2</v>
      </c>
      <c r="C14" s="24">
        <f>$E$8*$E$9</f>
        <v/>
      </c>
      <c r="D14" s="24">
        <f>0</f>
        <v/>
      </c>
      <c r="E14" s="24">
        <f>C14+D14</f>
        <v/>
      </c>
      <c r="F14" s="42">
        <f>Bootstrap!F9</f>
        <v/>
      </c>
      <c r="G14" s="24">
        <f>E14*F14</f>
        <v/>
      </c>
    </row>
    <row r="15">
      <c r="A15" s="1" t="n"/>
      <c r="B15" s="21" t="n">
        <v>3</v>
      </c>
      <c r="C15" s="24">
        <f>$E$8*$E$9</f>
        <v/>
      </c>
      <c r="D15" s="24">
        <f>$E$8</f>
        <v/>
      </c>
      <c r="E15" s="24">
        <f>C15+D15</f>
        <v/>
      </c>
      <c r="F15" s="42">
        <f>Bootstrap!F10</f>
        <v/>
      </c>
      <c r="G15" s="24">
        <f>E15*F15</f>
        <v/>
      </c>
    </row>
    <row r="16">
      <c r="A16" s="1" t="n"/>
      <c r="B16" s="1" t="n"/>
      <c r="C16" s="1" t="n"/>
      <c r="D16" s="1" t="n"/>
      <c r="E16" s="1" t="n"/>
      <c r="F16" s="1" t="n"/>
      <c r="G16" s="1" t="n"/>
    </row>
    <row r="17">
      <c r="A17" s="1" t="n"/>
      <c r="B17" s="1" t="n"/>
      <c r="C17" s="1" t="n"/>
      <c r="D17" s="1" t="n"/>
      <c r="E17" s="1" t="n"/>
      <c r="F17" s="1" t="n"/>
      <c r="G17" s="1" t="n"/>
    </row>
    <row r="18">
      <c r="A18" s="1" t="n"/>
      <c r="B18" s="27" t="inlineStr">
        <is>
          <t>Price using maturity-specific discount factors</t>
        </is>
      </c>
      <c r="C18" s="14" t="n"/>
      <c r="D18" s="14" t="n"/>
      <c r="E18" s="14" t="n"/>
      <c r="F18" s="15" t="n"/>
      <c r="G18" s="43">
        <f>SUM(G13:G15)</f>
        <v/>
      </c>
    </row>
    <row r="19">
      <c r="A19" s="1" t="n"/>
      <c r="B19" s="1" t="n"/>
      <c r="C19" s="1" t="n"/>
      <c r="D19" s="1" t="n"/>
      <c r="E19" s="1" t="n"/>
      <c r="F19" s="1" t="n"/>
      <c r="G19" s="1" t="n"/>
    </row>
    <row r="20">
      <c r="A20" s="1" t="n"/>
      <c r="B20" s="17" t="inlineStr">
        <is>
          <t>Yield to maturity of this bond</t>
        </is>
      </c>
      <c r="C20" s="14" t="n"/>
      <c r="D20" s="14" t="n"/>
      <c r="E20" s="14" t="n"/>
      <c r="F20" s="15" t="n"/>
      <c r="G20" s="31">
        <f>RATE(3,E8*E9,-G18,E8)</f>
        <v/>
      </c>
    </row>
    <row r="21">
      <c r="A21" s="1" t="n"/>
      <c r="B21" s="17" t="inlineStr">
        <is>
          <t>Price using the 3-year spot for every cash flow</t>
        </is>
      </c>
      <c r="C21" s="14" t="n"/>
      <c r="D21" s="14" t="n"/>
      <c r="E21" s="14" t="n"/>
      <c r="F21" s="15" t="n"/>
      <c r="G21" s="24">
        <f>E13/(1+Bootstrap!G10)+E14/(1+Bootstrap!G10)^2+E15/(1+Bootstrap!G10)^3</f>
        <v/>
      </c>
    </row>
    <row r="22">
      <c r="A22" s="1" t="n"/>
      <c r="B22" s="17" t="inlineStr">
        <is>
          <t>Shortcut error (single rate − correct price)</t>
        </is>
      </c>
      <c r="C22" s="14" t="n"/>
      <c r="D22" s="14" t="n"/>
      <c r="E22" s="14" t="n"/>
      <c r="F22" s="15" t="n"/>
      <c r="G22" s="38">
        <f>G21-G18</f>
        <v/>
      </c>
    </row>
    <row r="23">
      <c r="A23" s="1" t="n"/>
      <c r="B23" s="1" t="n"/>
      <c r="C23" s="1" t="n"/>
      <c r="D23" s="1" t="n"/>
      <c r="E23" s="1" t="n"/>
      <c r="F23" s="1" t="n"/>
      <c r="G23" s="1" t="n"/>
    </row>
    <row r="24" ht="36" customHeight="1">
      <c r="A24" s="1" t="n"/>
      <c r="B24" s="29" t="inlineStr">
        <is>
          <t>Each cash flow needs its own discount factor. Discounting everything at the 3-year spot misprices the bond because the early coupons should be discounted at lower spot rates.</t>
        </is>
      </c>
      <c r="C24" s="1" t="n"/>
      <c r="D24" s="1" t="n"/>
      <c r="E24" s="1" t="n"/>
      <c r="F24" s="1" t="n"/>
      <c r="G24" s="1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 ht="22" customHeight="1">
      <c r="A26" s="1" t="n"/>
      <c r="B26" s="6" t="inlineStr">
        <is>
          <t>MORE EXAMPLES · SAME CURVE, DIFFERENT BONDS</t>
        </is>
      </c>
      <c r="C26" s="7" t="n"/>
      <c r="D26" s="7" t="n"/>
      <c r="E26" s="7" t="n"/>
      <c r="F26" s="7" t="n"/>
      <c r="G26" s="7" t="n"/>
    </row>
    <row r="27" ht="34" customHeight="1">
      <c r="A27" s="1" t="n"/>
      <c r="B27" s="13" t="inlineStr">
        <is>
          <t>Bond</t>
        </is>
      </c>
      <c r="C27" s="13" t="inlineStr">
        <is>
          <t>Coupon rate</t>
        </is>
      </c>
      <c r="D27" s="13" t="inlineStr">
        <is>
          <t>Price off the curve</t>
        </is>
      </c>
      <c r="E27" s="13" t="inlineStr">
        <is>
          <t>Yield to maturity</t>
        </is>
      </c>
      <c r="F27" s="13" t="inlineStr">
        <is>
          <t>YTM − 3y spot</t>
        </is>
      </c>
      <c r="G27" s="1" t="n"/>
    </row>
    <row r="28">
      <c r="A28" s="1" t="n"/>
      <c r="B28" s="17" t="inlineStr">
        <is>
          <t>3-year zero coupon</t>
        </is>
      </c>
      <c r="C28" s="22" t="n">
        <v>0</v>
      </c>
      <c r="D28" s="44">
        <f>100*C28*(Bootstrap!F8+Bootstrap!F9+Bootstrap!F10)+100*Bootstrap!F10</f>
        <v/>
      </c>
      <c r="E28" s="45">
        <f>RATE(3,100*C28,-D28,100)</f>
        <v/>
      </c>
      <c r="F28" s="46">
        <f>E28-Bootstrap!$G$10</f>
        <v/>
      </c>
      <c r="G28" s="1" t="n"/>
    </row>
    <row r="29">
      <c r="A29" s="1" t="n"/>
      <c r="B29" s="17" t="inlineStr">
        <is>
          <t>3-year 3% coupon</t>
        </is>
      </c>
      <c r="C29" s="22" t="n">
        <v>0.03</v>
      </c>
      <c r="D29" s="44">
        <f>100*C29*(Bootstrap!F8+Bootstrap!F9+Bootstrap!F10)+100*Bootstrap!F10</f>
        <v/>
      </c>
      <c r="E29" s="45">
        <f>RATE(3,100*C29,-D29,100)</f>
        <v/>
      </c>
      <c r="F29" s="46">
        <f>E29-Bootstrap!$G$10</f>
        <v/>
      </c>
      <c r="G29" s="1" t="n"/>
    </row>
    <row r="30">
      <c r="A30" s="1" t="n"/>
      <c r="B30" s="17" t="inlineStr">
        <is>
          <t>3-year 9% coupon</t>
        </is>
      </c>
      <c r="C30" s="22" t="n">
        <v>0.09</v>
      </c>
      <c r="D30" s="44">
        <f>100*C30*(Bootstrap!F8+Bootstrap!F9+Bootstrap!F10)+100*Bootstrap!F10</f>
        <v/>
      </c>
      <c r="E30" s="45">
        <f>RATE(3,100*C30,-D30,100)</f>
        <v/>
      </c>
      <c r="F30" s="46">
        <f>E30-Bootstrap!$G$10</f>
        <v/>
      </c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  <row r="32" ht="40" customHeight="1">
      <c r="A32" s="1" t="n"/>
      <c r="B32" s="29" t="inlineStr">
        <is>
          <t>Coupon effect: on an upward-sloping curve, higher-coupon bonds have lower YTMs, because more of their value arrives early, where spot rates are lower. Only the zero-coupon bond's YTM equals the 3-year spot rate.</t>
        </is>
      </c>
      <c r="C32" s="1" t="n"/>
      <c r="D32" s="1" t="n"/>
      <c r="E32" s="1" t="n"/>
      <c r="F32" s="1" t="n"/>
      <c r="G32" s="1" t="n"/>
    </row>
  </sheetData>
  <mergeCells count="9">
    <mergeCell ref="B3:G3"/>
    <mergeCell ref="B21:F21"/>
    <mergeCell ref="B24:G24"/>
    <mergeCell ref="B20:F20"/>
    <mergeCell ref="B8:D8"/>
    <mergeCell ref="B9:D9"/>
    <mergeCell ref="B32:G32"/>
    <mergeCell ref="B22:F22"/>
    <mergeCell ref="B18:F18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8" customWidth="1" min="2" max="2"/>
    <col width="20" customWidth="1" min="3" max="3"/>
    <col width="20" customWidth="1" min="4" max="4"/>
    <col width="24" customWidth="1" min="5" max="5"/>
    <col width="16" customWidth="1" min="6" max="6"/>
    <col width="14" customWidth="1" min="7" max="7"/>
    <col width="18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Money Market: forward rate in one line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Simple-interest deposit quotes. Two inputs per deposit, one formula. Not annual-effective rates.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1" t="n"/>
      <c r="F4" s="1" t="n"/>
      <c r="G4" s="1" t="n"/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THE ONE-LINE FORMULA</t>
        </is>
      </c>
      <c r="C6" s="7" t="n"/>
      <c r="D6" s="7" t="n"/>
      <c r="E6" s="1" t="n"/>
      <c r="F6" s="1" t="n"/>
      <c r="G6" s="1" t="n"/>
      <c r="H6" s="1" t="n"/>
    </row>
    <row r="7" ht="30" customHeight="1">
      <c r="A7" s="1" t="n"/>
      <c r="B7" s="47" t="inlineStr">
        <is>
          <t>Forward = [ (1 + long rate × long time) ÷ (1 + short rate × short time) − 1 ] × basis ÷ forward days      (months version: × 12 ÷ forward months)</t>
        </is>
      </c>
      <c r="C7" s="1" t="n"/>
      <c r="D7" s="1" t="n"/>
      <c r="E7" s="1" t="n"/>
      <c r="F7" s="1" t="n"/>
      <c r="G7" s="1" t="n"/>
      <c r="H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</row>
    <row r="9" ht="22" customHeight="1">
      <c r="A9" s="1" t="n"/>
      <c r="B9" s="6" t="inlineStr">
        <is>
          <t>DAYS VERSION (use this for real deposit quotes)</t>
        </is>
      </c>
      <c r="C9" s="7" t="n"/>
      <c r="D9" s="7" t="n"/>
      <c r="E9" s="1" t="n"/>
      <c r="F9" s="1" t="n"/>
      <c r="G9" s="1" t="n"/>
      <c r="H9" s="1" t="n"/>
    </row>
    <row r="10" ht="26" customHeight="1">
      <c r="A10" s="1" t="n"/>
      <c r="B10" s="13" t="inlineStr">
        <is>
          <t>Item</t>
        </is>
      </c>
      <c r="C10" s="13" t="inlineStr">
        <is>
          <t>Example 1 · Act/360</t>
        </is>
      </c>
      <c r="D10" s="13" t="inlineStr">
        <is>
          <t>Example 2 · Act/365 (₹)</t>
        </is>
      </c>
      <c r="E10" s="1" t="n"/>
      <c r="F10" s="1" t="n"/>
      <c r="G10" s="1" t="n"/>
      <c r="H10" s="1" t="n"/>
    </row>
    <row r="11">
      <c r="A11" s="1" t="n"/>
      <c r="B11" s="17" t="inlineStr">
        <is>
          <t>Short rate</t>
        </is>
      </c>
      <c r="C11" s="22" t="n">
        <v>0.05</v>
      </c>
      <c r="D11" s="22" t="n">
        <v>0.065</v>
      </c>
      <c r="E11" s="1" t="n"/>
      <c r="F11" s="1" t="n"/>
      <c r="G11" s="1" t="n"/>
      <c r="H11" s="1" t="n"/>
    </row>
    <row r="12">
      <c r="A12" s="1" t="n"/>
      <c r="B12" s="17" t="inlineStr">
        <is>
          <t>Short period (days)</t>
        </is>
      </c>
      <c r="C12" s="37" t="n">
        <v>90</v>
      </c>
      <c r="D12" s="37" t="n">
        <v>91</v>
      </c>
      <c r="E12" s="1" t="n"/>
      <c r="F12" s="1" t="n"/>
      <c r="G12" s="1" t="n"/>
      <c r="H12" s="1" t="n"/>
    </row>
    <row r="13">
      <c r="A13" s="1" t="n"/>
      <c r="B13" s="17" t="inlineStr">
        <is>
          <t>Long rate</t>
        </is>
      </c>
      <c r="C13" s="22" t="n">
        <v>0.058</v>
      </c>
      <c r="D13" s="22" t="n">
        <v>0.07000000000000001</v>
      </c>
      <c r="E13" s="1" t="n"/>
      <c r="F13" s="1" t="n"/>
      <c r="G13" s="1" t="n"/>
      <c r="H13" s="1" t="n"/>
    </row>
    <row r="14">
      <c r="A14" s="1" t="n"/>
      <c r="B14" s="17" t="inlineStr">
        <is>
          <t>Long period (days)</t>
        </is>
      </c>
      <c r="C14" s="37" t="n">
        <v>180</v>
      </c>
      <c r="D14" s="37" t="n">
        <v>182</v>
      </c>
      <c r="E14" s="1" t="n"/>
      <c r="F14" s="1" t="n"/>
      <c r="G14" s="1" t="n"/>
      <c r="H14" s="1" t="n"/>
    </row>
    <row r="15">
      <c r="A15" s="1" t="n"/>
      <c r="B15" s="17" t="inlineStr">
        <is>
          <t>Day-count basis (360 or 365)</t>
        </is>
      </c>
      <c r="C15" s="37" t="n">
        <v>360</v>
      </c>
      <c r="D15" s="37" t="n">
        <v>365</v>
      </c>
      <c r="E15" s="1" t="n"/>
      <c r="F15" s="1" t="n"/>
      <c r="G15" s="1" t="n"/>
      <c r="H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</row>
    <row r="17">
      <c r="A17" s="1" t="n"/>
      <c r="B17" s="17" t="inlineStr">
        <is>
          <t>Forward days = long − short</t>
        </is>
      </c>
      <c r="C17" s="48">
        <f>C14-C12</f>
        <v/>
      </c>
      <c r="D17" s="48">
        <f>D14-D12</f>
        <v/>
      </c>
      <c r="E17" s="1" t="n"/>
      <c r="F17" s="1" t="n"/>
      <c r="G17" s="1" t="n"/>
      <c r="H17" s="1" t="n"/>
    </row>
    <row r="18">
      <c r="A18" s="1" t="n"/>
      <c r="B18" s="27" t="inlineStr">
        <is>
          <t>Forward rate</t>
        </is>
      </c>
      <c r="C18" s="26">
        <f>((1+C13*C14/C15)/(1+C11*C12/C15)-1)*C15/C17</f>
        <v/>
      </c>
      <c r="D18" s="26">
        <f>((1+D13*D14/D15)/(1+D11*D12/D15)-1)*D15/D17</f>
        <v/>
      </c>
      <c r="E18" s="1" t="n"/>
      <c r="F18" s="1" t="n"/>
      <c r="G18" s="1" t="n"/>
      <c r="H18" s="1" t="n"/>
    </row>
    <row r="19" ht="22" customHeight="1">
      <c r="A19" s="1" t="n"/>
      <c r="B19" s="29" t="inlineStr">
        <is>
          <t>Example 1 matches the article (6.5185%); Example 2 is the rupee illustration (7.3804%). Change any yellow cell.</t>
        </is>
      </c>
      <c r="C19" s="1" t="n"/>
      <c r="D19" s="1" t="n"/>
      <c r="E19" s="1" t="n"/>
      <c r="F19" s="1" t="n"/>
      <c r="G19" s="1" t="n"/>
      <c r="H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</row>
    <row r="21" ht="22" customHeight="1">
      <c r="A21" s="1" t="n"/>
      <c r="B21" s="6" t="inlineStr">
        <is>
          <t>MONTHS VERSION (quick classroom shortcut)</t>
        </is>
      </c>
      <c r="C21" s="7" t="n"/>
      <c r="D21" s="7" t="n"/>
      <c r="E21" s="1" t="n"/>
      <c r="F21" s="1" t="n"/>
      <c r="G21" s="1" t="n"/>
      <c r="H21" s="1" t="n"/>
    </row>
    <row r="22" ht="26" customHeight="1">
      <c r="A22" s="1" t="n"/>
      <c r="B22" s="13" t="inlineStr">
        <is>
          <t>Item</t>
        </is>
      </c>
      <c r="C22" s="13" t="inlineStr">
        <is>
          <t>Example</t>
        </is>
      </c>
      <c r="D22" s="13" t="inlineStr">
        <is>
          <t>Same formula with months</t>
        </is>
      </c>
      <c r="E22" s="1" t="n"/>
      <c r="F22" s="1" t="n"/>
      <c r="G22" s="1" t="n"/>
      <c r="H22" s="1" t="n"/>
    </row>
    <row r="23">
      <c r="A23" s="1" t="n"/>
      <c r="B23" s="17" t="inlineStr">
        <is>
          <t>Short rate</t>
        </is>
      </c>
      <c r="C23" s="22" t="n">
        <v>0.05</v>
      </c>
      <c r="D23" s="49" t="inlineStr">
        <is>
          <t>time = months ÷ 12</t>
        </is>
      </c>
      <c r="E23" s="1" t="n"/>
      <c r="F23" s="1" t="n"/>
      <c r="G23" s="1" t="n"/>
      <c r="H23" s="1" t="n"/>
    </row>
    <row r="24">
      <c r="A24" s="1" t="n"/>
      <c r="B24" s="17" t="inlineStr">
        <is>
          <t>Short period (months)</t>
        </is>
      </c>
      <c r="C24" s="37" t="n">
        <v>3</v>
      </c>
      <c r="D24" s="1" t="n"/>
      <c r="E24" s="1" t="n"/>
      <c r="F24" s="1" t="n"/>
      <c r="G24" s="1" t="n"/>
      <c r="H24" s="1" t="n"/>
    </row>
    <row r="25">
      <c r="A25" s="1" t="n"/>
      <c r="B25" s="17" t="inlineStr">
        <is>
          <t>Long rate</t>
        </is>
      </c>
      <c r="C25" s="22" t="n">
        <v>0.058</v>
      </c>
      <c r="D25" s="1" t="n"/>
      <c r="E25" s="1" t="n"/>
      <c r="F25" s="1" t="n"/>
      <c r="G25" s="1" t="n"/>
      <c r="H25" s="1" t="n"/>
    </row>
    <row r="26">
      <c r="A26" s="1" t="n"/>
      <c r="B26" s="17" t="inlineStr">
        <is>
          <t>Long period (months)</t>
        </is>
      </c>
      <c r="C26" s="37" t="n">
        <v>6</v>
      </c>
      <c r="D26" s="49" t="inlineStr">
        <is>
          <t>3 × 6 forward</t>
        </is>
      </c>
      <c r="E26" s="1" t="n"/>
      <c r="F26" s="1" t="n"/>
      <c r="G26" s="1" t="n"/>
      <c r="H26" s="1" t="n"/>
    </row>
    <row r="27">
      <c r="A27" s="1" t="n"/>
      <c r="B27" s="17" t="inlineStr">
        <is>
          <t>Forward months = long − short</t>
        </is>
      </c>
      <c r="C27" s="48">
        <f>C26-C24</f>
        <v/>
      </c>
      <c r="D27" s="1" t="n"/>
      <c r="E27" s="1" t="n"/>
      <c r="F27" s="1" t="n"/>
      <c r="G27" s="1" t="n"/>
      <c r="H27" s="1" t="n"/>
    </row>
    <row r="28">
      <c r="A28" s="1" t="n"/>
      <c r="B28" s="27" t="inlineStr">
        <is>
          <t>Forward rate</t>
        </is>
      </c>
      <c r="C28" s="26">
        <f>((1+C25*C26/12)/(1+C23*C24/12)-1)*12/C27</f>
        <v/>
      </c>
      <c r="D28" s="49" t="inlineStr">
        <is>
          <t>× 12 ÷ forward months</t>
        </is>
      </c>
      <c r="E28" s="1" t="n"/>
      <c r="F28" s="1" t="n"/>
      <c r="G28" s="1" t="n"/>
      <c r="H28" s="1" t="n"/>
    </row>
    <row r="29" ht="30" customHeight="1">
      <c r="A29" s="1" t="n"/>
      <c r="B29" s="29" t="inlineStr">
        <is>
          <t>Treating every month as 1/12 of a year gives the same answer here because 90/360 = 3/12. With actual day counts the days version is exact.</t>
        </is>
      </c>
      <c r="C29" s="1" t="n"/>
      <c r="D29" s="1" t="n"/>
      <c r="E29" s="1" t="n"/>
      <c r="F29" s="1" t="n"/>
      <c r="G29" s="1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 ht="22" customHeight="1">
      <c r="A31" s="1" t="n"/>
      <c r="B31" s="6" t="inlineStr">
        <is>
          <t>CHECK (optional): BOTH ROUTES END WITH THE SAME AMOUNT · EXAMPLE 1</t>
        </is>
      </c>
      <c r="C31" s="7" t="n"/>
      <c r="D31" s="7" t="n"/>
      <c r="E31" s="1" t="n"/>
      <c r="F31" s="1" t="n"/>
      <c r="G31" s="1" t="n"/>
      <c r="H31" s="1" t="n"/>
    </row>
    <row r="32">
      <c r="A32" s="1" t="n"/>
      <c r="B32" s="17" t="inlineStr">
        <is>
          <t>Invest for the long period</t>
        </is>
      </c>
      <c r="C32" s="35">
        <f>1+C13*C14/C15</f>
        <v/>
      </c>
      <c r="D32" s="1" t="n"/>
      <c r="E32" s="1" t="n"/>
      <c r="F32" s="1" t="n"/>
      <c r="G32" s="1" t="n"/>
      <c r="H32" s="1" t="n"/>
    </row>
    <row r="33">
      <c r="A33" s="1" t="n"/>
      <c r="B33" s="17" t="inlineStr">
        <is>
          <t>Invest short, then roll at the forward</t>
        </is>
      </c>
      <c r="C33" s="35">
        <f>(1+C11*C12/C15)*(1+C18*C17/C15)</f>
        <v/>
      </c>
      <c r="D33" s="1" t="n"/>
      <c r="E33" s="1" t="n"/>
      <c r="F33" s="1" t="n"/>
      <c r="G33" s="1" t="n"/>
      <c r="H33" s="1" t="n"/>
    </row>
    <row r="34">
      <c r="A34" s="1" t="n"/>
      <c r="B34" s="27" t="inlineStr">
        <is>
          <t>Difference (should be 0)</t>
        </is>
      </c>
      <c r="C34" s="50">
        <f>C33-C32</f>
        <v/>
      </c>
      <c r="D34" s="1" t="n"/>
      <c r="E34" s="1" t="n"/>
      <c r="F34" s="1" t="n"/>
      <c r="G34" s="1" t="n"/>
      <c r="H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</row>
    <row r="36" ht="22" customHeight="1">
      <c r="A36" s="1" t="n"/>
      <c r="B36" s="6" t="inlineStr">
        <is>
          <t>MONEY-MARKET CURVE · IMPLIED FORWARDS BETWEEN CONSECUTIVE TENORS</t>
        </is>
      </c>
      <c r="C36" s="7" t="n"/>
      <c r="D36" s="7" t="n"/>
      <c r="E36" s="7" t="n"/>
      <c r="F36" s="7" t="n"/>
      <c r="G36" s="7" t="n"/>
      <c r="H36" s="7" t="n"/>
    </row>
    <row r="37">
      <c r="A37" s="1" t="n"/>
      <c r="B37" s="27" t="inlineStr">
        <is>
          <t>Day-count basis</t>
        </is>
      </c>
      <c r="C37" s="37" t="n">
        <v>365</v>
      </c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 ht="44" customHeight="1">
      <c r="A39" s="1" t="n"/>
      <c r="B39" s="13" t="inlineStr">
        <is>
          <t>Tenor</t>
        </is>
      </c>
      <c r="C39" s="13" t="inlineStr">
        <is>
          <t>Days</t>
        </is>
      </c>
      <c r="D39" s="13" t="inlineStr">
        <is>
          <t>Simple rate</t>
        </is>
      </c>
      <c r="E39" s="13" t="inlineStr">
        <is>
          <t>Growth factor = 1 + rate × days ÷ basis</t>
        </is>
      </c>
      <c r="F39" s="13" t="inlineStr">
        <is>
          <t>Forward period</t>
        </is>
      </c>
      <c r="G39" s="13" t="inlineStr">
        <is>
          <t>Forward days</t>
        </is>
      </c>
      <c r="H39" s="13" t="inlineStr">
        <is>
          <t>Implied forward rate</t>
        </is>
      </c>
    </row>
    <row r="40">
      <c r="A40" s="1" t="n"/>
      <c r="B40" s="27" t="inlineStr">
        <is>
          <t>1M</t>
        </is>
      </c>
      <c r="C40" s="37" t="n">
        <v>30</v>
      </c>
      <c r="D40" s="22" t="n">
        <v>0.05</v>
      </c>
      <c r="E40" s="35">
        <f>1+D40*C40/$C$37</f>
        <v/>
      </c>
      <c r="F40" s="17" t="inlineStr">
        <is>
          <t>Today → 1M</t>
        </is>
      </c>
      <c r="G40" s="48">
        <f>C40</f>
        <v/>
      </c>
      <c r="H40" s="26">
        <f>D40</f>
        <v/>
      </c>
    </row>
    <row r="41">
      <c r="A41" s="1" t="n"/>
      <c r="B41" s="27" t="inlineStr">
        <is>
          <t>3M</t>
        </is>
      </c>
      <c r="C41" s="37" t="n">
        <v>91</v>
      </c>
      <c r="D41" s="22" t="n">
        <v>0.052</v>
      </c>
      <c r="E41" s="35">
        <f>1+D41*C41/$C$37</f>
        <v/>
      </c>
      <c r="F41" s="17" t="inlineStr">
        <is>
          <t>1M → 3M</t>
        </is>
      </c>
      <c r="G41" s="48">
        <f>C41-C40</f>
        <v/>
      </c>
      <c r="H41" s="26">
        <f>(E41/E40-1)*$C$37/G41</f>
        <v/>
      </c>
    </row>
    <row r="42">
      <c r="A42" s="1" t="n"/>
      <c r="B42" s="27" t="inlineStr">
        <is>
          <t>6M</t>
        </is>
      </c>
      <c r="C42" s="37" t="n">
        <v>182</v>
      </c>
      <c r="D42" s="22" t="n">
        <v>0.055</v>
      </c>
      <c r="E42" s="35">
        <f>1+D42*C42/$C$37</f>
        <v/>
      </c>
      <c r="F42" s="17" t="inlineStr">
        <is>
          <t>3M → 6M</t>
        </is>
      </c>
      <c r="G42" s="48">
        <f>C42-C41</f>
        <v/>
      </c>
      <c r="H42" s="26">
        <f>(E42/E41-1)*$C$37/G42</f>
        <v/>
      </c>
    </row>
    <row r="43">
      <c r="A43" s="1" t="n"/>
      <c r="B43" s="27" t="inlineStr">
        <is>
          <t>9M</t>
        </is>
      </c>
      <c r="C43" s="37" t="n">
        <v>273</v>
      </c>
      <c r="D43" s="22" t="n">
        <v>0.057</v>
      </c>
      <c r="E43" s="35">
        <f>1+D43*C43/$C$37</f>
        <v/>
      </c>
      <c r="F43" s="17" t="inlineStr">
        <is>
          <t>6M → 9M</t>
        </is>
      </c>
      <c r="G43" s="48">
        <f>C43-C42</f>
        <v/>
      </c>
      <c r="H43" s="26">
        <f>(E43/E42-1)*$C$37/G43</f>
        <v/>
      </c>
    </row>
    <row r="44">
      <c r="A44" s="1" t="n"/>
      <c r="B44" s="27" t="inlineStr">
        <is>
          <t>12M</t>
        </is>
      </c>
      <c r="C44" s="37" t="n">
        <v>365</v>
      </c>
      <c r="D44" s="22" t="n">
        <v>0.059</v>
      </c>
      <c r="E44" s="35">
        <f>1+D44*C44/$C$37</f>
        <v/>
      </c>
      <c r="F44" s="17" t="inlineStr">
        <is>
          <t>9M → 12M</t>
        </is>
      </c>
      <c r="G44" s="48">
        <f>C44-C43</f>
        <v/>
      </c>
      <c r="H44" s="26">
        <f>(E44/E43-1)*$C$37/G44</f>
        <v/>
      </c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 ht="44" customHeight="1">
      <c r="A46" s="1" t="n"/>
      <c r="B46" s="29" t="inlineStr">
        <is>
          <t>Each forward uses the same one-line formula: (longer growth ÷ shorter growth − 1) × basis ÷ forward days. The first row has no earlier deposit, so its "forward" is simply today's 1-month rate. With the sample rates the forwards rise from 5.28% to 6.23%, above the deposit rates, because the money-market curve slopes upward.</t>
        </is>
      </c>
      <c r="C46" s="1" t="n"/>
      <c r="D46" s="1" t="n"/>
      <c r="E46" s="1" t="n"/>
      <c r="F46" s="1" t="n"/>
      <c r="G46" s="1" t="n"/>
      <c r="H46" s="1" t="n"/>
    </row>
  </sheetData>
  <mergeCells count="5">
    <mergeCell ref="B3:D3"/>
    <mergeCell ref="B19:D19"/>
    <mergeCell ref="B29:D29"/>
    <mergeCell ref="B7:D7"/>
    <mergeCell ref="B46:H46"/>
  </mergeCells>
  <dataValidations count="1">
    <dataValidation sqref="C15 C37 D15" showDropDown="0" showInputMessage="0" showErrorMessage="0" allowBlank="0" type="list">
      <formula1>"360,365"</formula1>
    </dataValidation>
  </dataValidation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Worked Examples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Four extra examples that extend the article. Every yellow cell can be changed.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EXAMPLE 1 · BOOTSTRAP A 5-YEAR CURVE FROM PAR YIELDS</t>
        </is>
      </c>
      <c r="C6" s="7" t="n"/>
      <c r="D6" s="7" t="n"/>
      <c r="E6" s="7" t="n"/>
      <c r="F6" s="7" t="n"/>
      <c r="G6" s="7" t="n"/>
      <c r="H6" s="7" t="n"/>
    </row>
    <row r="7" ht="22" customHeight="1">
      <c r="A7" s="1" t="n"/>
      <c r="B7" s="51" t="inlineStr">
        <is>
          <t>A par bond prices at 100, so D(n) = [1 − c(n) × (D(1) + … + D(n−1))] ÷ (1 + c(n)).</t>
        </is>
      </c>
      <c r="C7" s="1" t="n"/>
      <c r="D7" s="1" t="n"/>
      <c r="E7" s="1" t="n"/>
      <c r="F7" s="1" t="n"/>
      <c r="G7" s="1" t="n"/>
      <c r="H7" s="1" t="n"/>
    </row>
    <row r="8" ht="34" customHeight="1">
      <c r="A8" s="1" t="n"/>
      <c r="B8" s="13" t="inlineStr">
        <is>
          <t>Maturity (years)</t>
        </is>
      </c>
      <c r="C8" s="13" t="inlineStr">
        <is>
          <t>Par yield</t>
        </is>
      </c>
      <c r="D8" s="13" t="inlineStr">
        <is>
          <t>Discount factor</t>
        </is>
      </c>
      <c r="E8" s="13" t="inlineStr">
        <is>
          <t>Spot rate</t>
        </is>
      </c>
      <c r="F8" s="13" t="inlineStr">
        <is>
          <t>1Y forward</t>
        </is>
      </c>
      <c r="G8" s="1" t="n"/>
      <c r="H8" s="1" t="n"/>
    </row>
    <row r="9">
      <c r="A9" s="1" t="n"/>
      <c r="B9" s="21" t="n">
        <v>1</v>
      </c>
      <c r="C9" s="22" t="n">
        <v>0.04</v>
      </c>
      <c r="D9" s="25">
        <f>1/(1+C9)</f>
        <v/>
      </c>
      <c r="E9" s="52">
        <f>D9^(-1/B9)-1</f>
        <v/>
      </c>
      <c r="F9" s="52">
        <f>E9</f>
        <v/>
      </c>
      <c r="G9" s="1" t="n"/>
      <c r="H9" s="1" t="n"/>
    </row>
    <row r="10">
      <c r="A10" s="1" t="n"/>
      <c r="B10" s="21" t="n">
        <v>2</v>
      </c>
      <c r="C10" s="22" t="n">
        <v>0.046</v>
      </c>
      <c r="D10" s="25">
        <f>(1-C10*SUM(D$9:D9))/(1+C10)</f>
        <v/>
      </c>
      <c r="E10" s="52">
        <f>D10^(-1/B10)-1</f>
        <v/>
      </c>
      <c r="F10" s="52">
        <f>D9/D10-1</f>
        <v/>
      </c>
      <c r="G10" s="1" t="n"/>
      <c r="H10" s="1" t="n"/>
    </row>
    <row r="11">
      <c r="A11" s="1" t="n"/>
      <c r="B11" s="21" t="n">
        <v>3</v>
      </c>
      <c r="C11" s="22" t="n">
        <v>0.05</v>
      </c>
      <c r="D11" s="25">
        <f>(1-C11*SUM(D$9:D10))/(1+C11)</f>
        <v/>
      </c>
      <c r="E11" s="52">
        <f>D11^(-1/B11)-1</f>
        <v/>
      </c>
      <c r="F11" s="52">
        <f>D10/D11-1</f>
        <v/>
      </c>
      <c r="G11" s="1" t="n"/>
      <c r="H11" s="1" t="n"/>
    </row>
    <row r="12">
      <c r="A12" s="1" t="n"/>
      <c r="B12" s="21" t="n">
        <v>4</v>
      </c>
      <c r="C12" s="22" t="n">
        <v>0.053</v>
      </c>
      <c r="D12" s="25">
        <f>(1-C12*SUM(D$9:D11))/(1+C12)</f>
        <v/>
      </c>
      <c r="E12" s="52">
        <f>D12^(-1/B12)-1</f>
        <v/>
      </c>
      <c r="F12" s="52">
        <f>D11/D12-1</f>
        <v/>
      </c>
      <c r="G12" s="1" t="n"/>
      <c r="H12" s="1" t="n"/>
    </row>
    <row r="13">
      <c r="A13" s="1" t="n"/>
      <c r="B13" s="21" t="n">
        <v>5</v>
      </c>
      <c r="C13" s="22" t="n">
        <v>0.055</v>
      </c>
      <c r="D13" s="25">
        <f>(1-C13*SUM(D$9:D12))/(1+C13)</f>
        <v/>
      </c>
      <c r="E13" s="52">
        <f>D13^(-1/B13)-1</f>
        <v/>
      </c>
      <c r="F13" s="52">
        <f>D12/D13-1</f>
        <v/>
      </c>
      <c r="G13" s="1" t="n"/>
      <c r="H13" s="1" t="n"/>
    </row>
    <row r="14" ht="34" customHeight="1">
      <c r="A14" s="1" t="n"/>
      <c r="B14" s="29" t="inlineStr">
        <is>
          <t>Reading: on an upward-sloping curve, forward &gt; spot &gt; par. Spot rates are pulled up by the later, higher forwards; par yields are an average weighted toward early coupons.</t>
        </is>
      </c>
      <c r="C14" s="1" t="n"/>
      <c r="D14" s="1" t="n"/>
      <c r="E14" s="1" t="n"/>
      <c r="F14" s="1" t="n"/>
      <c r="G14" s="1" t="n"/>
      <c r="H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</row>
    <row r="16" ht="22" customHeight="1">
      <c r="A16" s="1" t="n"/>
      <c r="B16" s="6" t="inlineStr">
        <is>
          <t>EXAMPLE 2 · THE COUPON EFFECT ON A 5-YEAR CURVE</t>
        </is>
      </c>
      <c r="C16" s="7" t="n"/>
      <c r="D16" s="7" t="n"/>
      <c r="E16" s="7" t="n"/>
      <c r="F16" s="7" t="n"/>
      <c r="G16" s="7" t="n"/>
      <c r="H16" s="7" t="n"/>
    </row>
    <row r="17" ht="34" customHeight="1">
      <c r="A17" s="1" t="n"/>
      <c r="B17" s="13" t="inlineStr">
        <is>
          <t>Bond (5-year)</t>
        </is>
      </c>
      <c r="C17" s="13" t="inlineStr">
        <is>
          <t>Coupon</t>
        </is>
      </c>
      <c r="D17" s="13" t="inlineStr">
        <is>
          <t>Price off the curve</t>
        </is>
      </c>
      <c r="E17" s="13" t="inlineStr">
        <is>
          <t>Yield to maturity</t>
        </is>
      </c>
      <c r="F17" s="13" t="inlineStr">
        <is>
          <t>5y spot rate</t>
        </is>
      </c>
      <c r="G17" s="13" t="inlineStr">
        <is>
          <t>YTM − spot</t>
        </is>
      </c>
      <c r="H17" s="1" t="n"/>
    </row>
    <row r="18">
      <c r="A18" s="1" t="n"/>
      <c r="B18" s="17" t="inlineStr">
        <is>
          <t>Zero coupon</t>
        </is>
      </c>
      <c r="C18" s="22" t="n">
        <v>0</v>
      </c>
      <c r="D18" s="44">
        <f>100*C18*SUM($D$9:$D$13)+100*$D$13</f>
        <v/>
      </c>
      <c r="E18" s="45">
        <f>RATE(5,100*C18,-D18,100)</f>
        <v/>
      </c>
      <c r="F18" s="31">
        <f>$E$13</f>
        <v/>
      </c>
      <c r="G18" s="32">
        <f>E18-F18</f>
        <v/>
      </c>
      <c r="H18" s="1" t="n"/>
    </row>
    <row r="19">
      <c r="A19" s="1" t="n"/>
      <c r="B19" s="17" t="inlineStr">
        <is>
          <t>3% coupon</t>
        </is>
      </c>
      <c r="C19" s="22" t="n">
        <v>0.03</v>
      </c>
      <c r="D19" s="44">
        <f>100*C19*SUM($D$9:$D$13)+100*$D$13</f>
        <v/>
      </c>
      <c r="E19" s="45">
        <f>RATE(5,100*C19,-D19,100)</f>
        <v/>
      </c>
      <c r="F19" s="31">
        <f>$E$13</f>
        <v/>
      </c>
      <c r="G19" s="32">
        <f>E19-F19</f>
        <v/>
      </c>
      <c r="H19" s="1" t="n"/>
    </row>
    <row r="20">
      <c r="A20" s="1" t="n"/>
      <c r="B20" s="17" t="inlineStr">
        <is>
          <t>Par coupon</t>
        </is>
      </c>
      <c r="C20" s="41">
        <f>C13</f>
        <v/>
      </c>
      <c r="D20" s="44">
        <f>100*C20*SUM($D$9:$D$13)+100*$D$13</f>
        <v/>
      </c>
      <c r="E20" s="45">
        <f>RATE(5,100*C20,-D20,100)</f>
        <v/>
      </c>
      <c r="F20" s="31">
        <f>$E$13</f>
        <v/>
      </c>
      <c r="G20" s="32">
        <f>E20-F20</f>
        <v/>
      </c>
      <c r="H20" s="1" t="n"/>
    </row>
    <row r="21">
      <c r="A21" s="1" t="n"/>
      <c r="B21" s="17" t="inlineStr">
        <is>
          <t>9% coupon</t>
        </is>
      </c>
      <c r="C21" s="22" t="n">
        <v>0.09</v>
      </c>
      <c r="D21" s="44">
        <f>100*C21*SUM($D$9:$D$13)+100*$D$13</f>
        <v/>
      </c>
      <c r="E21" s="45">
        <f>RATE(5,100*C21,-D21,100)</f>
        <v/>
      </c>
      <c r="F21" s="31">
        <f>$E$13</f>
        <v/>
      </c>
      <c r="G21" s="32">
        <f>E21-F21</f>
        <v/>
      </c>
      <c r="H21" s="1" t="n"/>
    </row>
    <row r="22" ht="22" customHeight="1">
      <c r="A22" s="1" t="n"/>
      <c r="B22" s="29" t="inlineStr">
        <is>
          <t>Same curve, four different YTMs. YTM is a summary of one bond; it is not the market discount rate for any single date.</t>
        </is>
      </c>
      <c r="C22" s="1" t="n"/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 ht="22" customHeight="1">
      <c r="A24" s="1" t="n"/>
      <c r="B24" s="6" t="inlineStr">
        <is>
          <t>EXAMPLE 3 · PURE EXPECTATIONS: ROLLING ONE-YEAR INVESTMENTS</t>
        </is>
      </c>
      <c r="C24" s="7" t="n"/>
      <c r="D24" s="7" t="n"/>
      <c r="E24" s="7" t="n"/>
      <c r="F24" s="7" t="n"/>
      <c r="G24" s="7" t="n"/>
      <c r="H24" s="7" t="n"/>
    </row>
    <row r="25" ht="34" customHeight="1">
      <c r="A25" s="1" t="n"/>
      <c r="B25" s="51" t="inlineStr">
        <is>
          <t>If future one-year rates turn out exactly equal to today's forwards (Example 1), rolling one-year deposits for 3 years earns the same as the 3-year spot.</t>
        </is>
      </c>
      <c r="C25" s="1" t="n"/>
      <c r="D25" s="1" t="n"/>
      <c r="E25" s="1" t="n"/>
      <c r="F25" s="1" t="n"/>
      <c r="G25" s="1" t="n"/>
      <c r="H25" s="1" t="n"/>
    </row>
    <row r="26" ht="34" customHeight="1">
      <c r="A26" s="1" t="n"/>
      <c r="B26" s="13" t="inlineStr">
        <is>
          <t>Year</t>
        </is>
      </c>
      <c r="C26" s="13" t="inlineStr">
        <is>
          <t>Rate earned that year</t>
        </is>
      </c>
      <c r="D26" s="13" t="inlineStr">
        <is>
          <t>Growth of 1</t>
        </is>
      </c>
      <c r="E26" s="13" t="inlineStr">
        <is>
          <t>Growth at the 3y spot</t>
        </is>
      </c>
      <c r="F26" s="1" t="n"/>
      <c r="G26" s="1" t="n"/>
      <c r="H26" s="1" t="n"/>
    </row>
    <row r="27">
      <c r="A27" s="1" t="n"/>
      <c r="B27" s="21" t="n">
        <v>1</v>
      </c>
      <c r="C27" s="31">
        <f>F9</f>
        <v/>
      </c>
      <c r="D27" s="35">
        <f>1+C27</f>
        <v/>
      </c>
      <c r="E27" s="35">
        <f>(1+$E$11)^B27</f>
        <v/>
      </c>
      <c r="F27" s="1" t="n"/>
      <c r="G27" s="1" t="n"/>
      <c r="H27" s="1" t="n"/>
    </row>
    <row r="28">
      <c r="A28" s="1" t="n"/>
      <c r="B28" s="21" t="n">
        <v>2</v>
      </c>
      <c r="C28" s="31">
        <f>F10</f>
        <v/>
      </c>
      <c r="D28" s="35">
        <f>D27*(1+C28)</f>
        <v/>
      </c>
      <c r="E28" s="35">
        <f>(1+$E$11)^B28</f>
        <v/>
      </c>
      <c r="F28" s="1" t="n"/>
      <c r="G28" s="1" t="n"/>
      <c r="H28" s="1" t="n"/>
    </row>
    <row r="29">
      <c r="A29" s="1" t="n"/>
      <c r="B29" s="21" t="n">
        <v>3</v>
      </c>
      <c r="C29" s="31">
        <f>F11</f>
        <v/>
      </c>
      <c r="D29" s="35">
        <f>D28*(1+C29)</f>
        <v/>
      </c>
      <c r="E29" s="35">
        <f>(1+$E$11)^B29</f>
        <v/>
      </c>
      <c r="F29" s="1" t="n"/>
      <c r="G29" s="1" t="n"/>
      <c r="H29" s="1" t="n"/>
    </row>
    <row r="30">
      <c r="A30" s="1" t="n"/>
      <c r="B30" s="27" t="inlineStr">
        <is>
          <t>Difference after 3 years</t>
        </is>
      </c>
      <c r="C30" s="1" t="n"/>
      <c r="D30" s="50">
        <f>D29-E29</f>
        <v/>
      </c>
      <c r="E30" s="1" t="n"/>
      <c r="F30" s="1" t="n"/>
      <c r="G30" s="1" t="n"/>
      <c r="H30" s="1" t="n"/>
    </row>
    <row r="31" ht="22" customHeight="1">
      <c r="A31" s="1" t="n"/>
      <c r="B31" s="29" t="inlineStr">
        <is>
          <t>With a positive term premium, investors expect future rates below the forwards, and the long bond is expected to earn more than rolling.</t>
        </is>
      </c>
      <c r="C31" s="1" t="n"/>
      <c r="D31" s="1" t="n"/>
      <c r="E31" s="1" t="n"/>
      <c r="F31" s="1" t="n"/>
      <c r="G31" s="1" t="n"/>
      <c r="H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</row>
    <row r="33" ht="22" customHeight="1">
      <c r="A33" s="1" t="n"/>
      <c r="B33" s="6" t="inlineStr">
        <is>
          <t>EXAMPLE 4 · THE SAME RATE IN THREE CONVENTIONS</t>
        </is>
      </c>
      <c r="C33" s="7" t="n"/>
      <c r="D33" s="7" t="n"/>
      <c r="E33" s="7" t="n"/>
      <c r="F33" s="7" t="n"/>
      <c r="G33" s="7" t="n"/>
      <c r="H33" s="7" t="n"/>
    </row>
    <row r="34" ht="34" customHeight="1">
      <c r="A34" s="1" t="n"/>
      <c r="B34" s="13" t="inlineStr">
        <is>
          <t>Convention</t>
        </is>
      </c>
      <c r="C34" s="13" t="inlineStr">
        <is>
          <t>Rate</t>
        </is>
      </c>
      <c r="D34" s="13" t="inlineStr">
        <is>
          <t>Formula from annual effective y</t>
        </is>
      </c>
      <c r="E34" s="1" t="n"/>
      <c r="F34" s="1" t="n"/>
      <c r="G34" s="1" t="n"/>
      <c r="H34" s="1" t="n"/>
    </row>
    <row r="35">
      <c r="A35" s="1" t="n"/>
      <c r="B35" s="27" t="inlineStr">
        <is>
          <t>Annual effective y</t>
        </is>
      </c>
      <c r="C35" s="53" t="n">
        <v>0.06</v>
      </c>
      <c r="D35" s="17" t="inlineStr">
        <is>
          <t>input</t>
        </is>
      </c>
      <c r="E35" s="14" t="n"/>
      <c r="F35" s="15" t="n"/>
      <c r="G35" s="1" t="n"/>
      <c r="H35" s="1" t="n"/>
    </row>
    <row r="36">
      <c r="A36" s="1" t="n"/>
      <c r="B36" s="17" t="inlineStr">
        <is>
          <t>Semi-annual nominal (j₂)</t>
        </is>
      </c>
      <c r="C36" s="52">
        <f>2*((1+C35)^(1/2)-1)</f>
        <v/>
      </c>
      <c r="D36" s="17" t="inlineStr">
        <is>
          <t>2 × [(1 + y)^½ − 1]</t>
        </is>
      </c>
      <c r="E36" s="14" t="n"/>
      <c r="F36" s="15" t="n"/>
      <c r="G36" s="1" t="n"/>
      <c r="H36" s="1" t="n"/>
    </row>
    <row r="37">
      <c r="A37" s="1" t="n"/>
      <c r="B37" s="17" t="inlineStr">
        <is>
          <t>Monthly nominal (j₁₂)</t>
        </is>
      </c>
      <c r="C37" s="52">
        <f>12*((1+C35)^(1/12)-1)</f>
        <v/>
      </c>
      <c r="D37" s="17" t="inlineStr">
        <is>
          <t>12 × [(1 + y)^(1/12) − 1]</t>
        </is>
      </c>
      <c r="E37" s="14" t="n"/>
      <c r="F37" s="15" t="n"/>
      <c r="G37" s="1" t="n"/>
      <c r="H37" s="1" t="n"/>
    </row>
    <row r="38">
      <c r="A38" s="1" t="n"/>
      <c r="B38" s="17" t="inlineStr">
        <is>
          <t>Continuously compounded</t>
        </is>
      </c>
      <c r="C38" s="52">
        <f>LN(1+C35)</f>
        <v/>
      </c>
      <c r="D38" s="17" t="inlineStr">
        <is>
          <t>ln(1 + y)</t>
        </is>
      </c>
      <c r="E38" s="14" t="n"/>
      <c r="F38" s="15" t="n"/>
      <c r="G38" s="1" t="n"/>
      <c r="H38" s="1" t="n"/>
    </row>
    <row r="39">
      <c r="A39" s="1" t="n"/>
      <c r="B39" s="17" t="inlineStr">
        <is>
          <t>Check: 2-year discount factor, each way</t>
        </is>
      </c>
      <c r="C39" s="35">
        <f>(1+C35)^-2</f>
        <v/>
      </c>
      <c r="D39" s="35">
        <f>(1+C36/2)^-4</f>
        <v/>
      </c>
      <c r="E39" s="35">
        <f>EXP(-C38*2)</f>
        <v/>
      </c>
      <c r="F39" s="1" t="n"/>
      <c r="G39" s="1" t="n"/>
      <c r="H39" s="1" t="n"/>
    </row>
    <row r="40" ht="22" customHeight="1">
      <c r="A40" s="1" t="n"/>
      <c r="B40" s="29" t="inlineStr">
        <is>
          <t>All three describe the same growth, so all three give the same discount factor. Always convert to one convention before comparing rates.</t>
        </is>
      </c>
      <c r="C40" s="1" t="n"/>
      <c r="D40" s="1" t="n"/>
      <c r="E40" s="1" t="n"/>
      <c r="F40" s="1" t="n"/>
      <c r="G40" s="1" t="n"/>
      <c r="H40" s="1" t="n"/>
    </row>
  </sheetData>
  <mergeCells count="11">
    <mergeCell ref="B22:H22"/>
    <mergeCell ref="B14:H14"/>
    <mergeCell ref="D38:F38"/>
    <mergeCell ref="B40:H40"/>
    <mergeCell ref="D37:F37"/>
    <mergeCell ref="D35:F35"/>
    <mergeCell ref="D36:F36"/>
    <mergeCell ref="B7:H7"/>
    <mergeCell ref="B25:H25"/>
    <mergeCell ref="B3:H3"/>
    <mergeCell ref="B31:H31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3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52" customWidth="1" min="3" max="3"/>
    <col width="14" customWidth="1" min="4" max="4"/>
    <col width="14" customWidth="1" min="5" max="5"/>
    <col width="14" customWidth="1" min="6" max="6"/>
    <col hidden="1" width="13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Practice Q&amp;A: solve, then check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Type your answer in the yellow column. Rates as percentages (e.g. 6.01%), prices per 100 face. Set "Show answers" to Yes when you are ready.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1" t="n"/>
      <c r="H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>
      <c r="A6" s="1" t="n"/>
      <c r="B6" s="27" t="inlineStr">
        <is>
          <t>Show answers?</t>
        </is>
      </c>
      <c r="C6" s="15" t="n"/>
      <c r="D6" s="54" t="inlineStr">
        <is>
          <t>No</t>
        </is>
      </c>
      <c r="E6" s="55">
        <f>COUNTIF(F9:F18,"✓ Correct")&amp;" of 10 correct"</f>
        <v/>
      </c>
      <c r="F6" s="1" t="n"/>
      <c r="G6" s="1" t="n"/>
      <c r="H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</row>
    <row r="8" ht="34" customHeight="1">
      <c r="A8" s="1" t="n"/>
      <c r="B8" s="13" t="inlineStr">
        <is>
          <t>#</t>
        </is>
      </c>
      <c r="C8" s="13" t="inlineStr">
        <is>
          <t>Question</t>
        </is>
      </c>
      <c r="D8" s="13" t="inlineStr">
        <is>
          <t>Your answer</t>
        </is>
      </c>
      <c r="E8" s="13" t="inlineStr">
        <is>
          <t>Answer</t>
        </is>
      </c>
      <c r="F8" s="13" t="inlineStr">
        <is>
          <t>Check</t>
        </is>
      </c>
      <c r="G8" s="1" t="n"/>
      <c r="H8" s="1" t="n"/>
    </row>
    <row r="9" ht="44" customHeight="1">
      <c r="A9" s="1" t="n"/>
      <c r="B9" s="21" t="n">
        <v>1</v>
      </c>
      <c r="C9" s="56" t="inlineStr">
        <is>
          <t>1-year spot 4%, 2-year spot 5%. What is the one-year rate one year from now (the 1→2 forward)?</t>
        </is>
      </c>
      <c r="D9" s="53" t="n"/>
      <c r="E9" s="57">
        <f>IF($D$6="Yes",H9,"hidden")</f>
        <v/>
      </c>
      <c r="F9" s="58">
        <f>IF(D9="","",IF(ABS(D9-H9)&lt;=5e-05,"✓ Correct","✗ Try again"))</f>
        <v/>
      </c>
      <c r="G9" s="1" t="n"/>
      <c r="H9" s="59">
        <f>1.05^2/1.04-1</f>
        <v/>
      </c>
    </row>
    <row r="10" ht="44" customHeight="1">
      <c r="A10" s="1" t="n"/>
      <c r="B10" s="21" t="n">
        <v>2</v>
      </c>
      <c r="C10" s="56" t="inlineStr">
        <is>
          <t>Zero-coupon bond, face 100, 3 years, spot rate 6%. What is its price?</t>
        </is>
      </c>
      <c r="D10" s="23" t="n"/>
      <c r="E10" s="60">
        <f>IF($D$6="Yes",H10,"hidden")</f>
        <v/>
      </c>
      <c r="F10" s="58">
        <f>IF(D10="","",IF(ABS(D10-H10)&lt;=0.01,"✓ Correct","✗ Try again"))</f>
        <v/>
      </c>
      <c r="G10" s="1" t="n"/>
      <c r="H10" s="61">
        <f>100/1.06^3</f>
        <v/>
      </c>
    </row>
    <row r="11" ht="44" customHeight="1">
      <c r="A11" s="1" t="n"/>
      <c r="B11" s="21" t="n">
        <v>3</v>
      </c>
      <c r="C11" s="56" t="inlineStr">
        <is>
          <t>1-year spot 5% and 1→2 forward 7%. What is the 2-year spot rate?</t>
        </is>
      </c>
      <c r="D11" s="53" t="n"/>
      <c r="E11" s="57">
        <f>IF($D$6="Yes",H11,"hidden")</f>
        <v/>
      </c>
      <c r="F11" s="58">
        <f>IF(D11="","",IF(ABS(D11-H11)&lt;=5e-05,"✓ Correct","✗ Try again"))</f>
        <v/>
      </c>
      <c r="G11" s="1" t="n"/>
      <c r="H11" s="59">
        <f>SQRT(1.05*1.07)-1</f>
        <v/>
      </c>
    </row>
    <row r="12" ht="44" customHeight="1">
      <c r="A12" s="1" t="n"/>
      <c r="B12" s="21" t="n">
        <v>4</v>
      </c>
      <c r="C12" s="56" t="inlineStr">
        <is>
          <t>The 2-year discount factor is 0.90. What is the 2-year spot rate?</t>
        </is>
      </c>
      <c r="D12" s="53" t="n"/>
      <c r="E12" s="57">
        <f>IF($D$6="Yes",H12,"hidden")</f>
        <v/>
      </c>
      <c r="F12" s="58">
        <f>IF(D12="","",IF(ABS(D12-H12)&lt;=5e-05,"✓ Correct","✗ Try again"))</f>
        <v/>
      </c>
      <c r="G12" s="1" t="n"/>
      <c r="H12" s="59">
        <f>0.9^(-1/2)-1</f>
        <v/>
      </c>
    </row>
    <row r="13" ht="44" customHeight="1">
      <c r="A13" s="1" t="n"/>
      <c r="B13" s="21" t="n">
        <v>5</v>
      </c>
      <c r="C13" s="56" t="inlineStr">
        <is>
          <t>Par bonds: 1-year coupon 3%, 2-year coupon 4%, both priced at 100. Bootstrap the 2-year discount factor.</t>
        </is>
      </c>
      <c r="D13" s="62" t="n"/>
      <c r="E13" s="63">
        <f>IF($D$6="Yes",H13,"hidden")</f>
        <v/>
      </c>
      <c r="F13" s="58">
        <f>IF(D13="","",IF(ABS(D13-H13)&lt;=5e-06,"✓ Correct","✗ Try again"))</f>
        <v/>
      </c>
      <c r="G13" s="1" t="n"/>
      <c r="H13" s="64">
        <f>(100-4*(100/103))/104</f>
        <v/>
      </c>
    </row>
    <row r="14" ht="44" customHeight="1">
      <c r="A14" s="1" t="n"/>
      <c r="B14" s="21" t="n">
        <v>6</v>
      </c>
      <c r="C14" s="56" t="inlineStr">
        <is>
          <t>Spot rates 4% (1y) and 5% (2y). Price a 2-year 5% annual-coupon bond.</t>
        </is>
      </c>
      <c r="D14" s="23" t="n"/>
      <c r="E14" s="60">
        <f>IF($D$6="Yes",H14,"hidden")</f>
        <v/>
      </c>
      <c r="F14" s="58">
        <f>IF(D14="","",IF(ABS(D14-H14)&lt;=0.01,"✓ Correct","✗ Try again"))</f>
        <v/>
      </c>
      <c r="G14" s="1" t="n"/>
      <c r="H14" s="61">
        <f>5/1.04+105/1.05^2</f>
        <v/>
      </c>
    </row>
    <row r="15" ht="44" customHeight="1">
      <c r="A15" s="1" t="n"/>
      <c r="B15" s="21" t="n">
        <v>7</v>
      </c>
      <c r="C15" s="56" t="inlineStr">
        <is>
          <t>Money market: 3.0% for 90 days and 3.5% for 180 days, Act/360. What is the annualised 90-day forward starting in 90 days?</t>
        </is>
      </c>
      <c r="D15" s="53" t="n"/>
      <c r="E15" s="57">
        <f>IF($D$6="Yes",H15,"hidden")</f>
        <v/>
      </c>
      <c r="F15" s="58">
        <f>IF(D15="","",IF(ABS(D15-H15)&lt;=5e-05,"✓ Correct","✗ Try again"))</f>
        <v/>
      </c>
      <c r="G15" s="1" t="n"/>
      <c r="H15" s="59">
        <f>((1+0.035*180/360)/(1+0.03*90/360)-1)/(90/360)</f>
        <v/>
      </c>
    </row>
    <row r="16" ht="44" customHeight="1">
      <c r="A16" s="1" t="n"/>
      <c r="B16" s="21" t="n">
        <v>8</v>
      </c>
      <c r="C16" s="56" t="inlineStr">
        <is>
          <t>Spot rates 4% (1y) and 5% (2y). What is the 2-year par yield?</t>
        </is>
      </c>
      <c r="D16" s="53" t="n"/>
      <c r="E16" s="57">
        <f>IF($D$6="Yes",H16,"hidden")</f>
        <v/>
      </c>
      <c r="F16" s="58">
        <f>IF(D16="","",IF(ABS(D16-H16)&lt;=5e-05,"✓ Correct","✗ Try again"))</f>
        <v/>
      </c>
      <c r="G16" s="1" t="n"/>
      <c r="H16" s="59">
        <f>(1-1.05^-2)/(1.04^-1+1.05^-2)</f>
        <v/>
      </c>
    </row>
    <row r="17" ht="44" customHeight="1">
      <c r="A17" s="1" t="n"/>
      <c r="B17" s="21" t="n">
        <v>9</v>
      </c>
      <c r="C17" s="56" t="inlineStr">
        <is>
          <t>What continuously compounded rate equals 6% annual effective?</t>
        </is>
      </c>
      <c r="D17" s="53" t="n"/>
      <c r="E17" s="57">
        <f>IF($D$6="Yes",H17,"hidden")</f>
        <v/>
      </c>
      <c r="F17" s="58">
        <f>IF(D17="","",IF(ABS(D17-H17)&lt;=5e-05,"✓ Correct","✗ Try again"))</f>
        <v/>
      </c>
      <c r="G17" s="1" t="n"/>
      <c r="H17" s="59">
        <f>LN(1.06)</f>
        <v/>
      </c>
    </row>
    <row r="18" ht="44" customHeight="1">
      <c r="A18" s="1" t="n"/>
      <c r="B18" s="21" t="n">
        <v>10</v>
      </c>
      <c r="C18" s="56" t="inlineStr">
        <is>
          <t>2-year spot 5%, 3-year spot 5.5%. What is the 2→3 forward rate?</t>
        </is>
      </c>
      <c r="D18" s="53" t="n"/>
      <c r="E18" s="57">
        <f>IF($D$6="Yes",H18,"hidden")</f>
        <v/>
      </c>
      <c r="F18" s="58">
        <f>IF(D18="","",IF(ABS(D18-H18)&lt;=5e-05,"✓ Correct","✗ Try again"))</f>
        <v/>
      </c>
      <c r="G18" s="1" t="n"/>
      <c r="H18" s="59">
        <f>1.055^3/1.05^2-1</f>
        <v/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</row>
    <row r="20" ht="24" customHeight="1">
      <c r="A20" s="1" t="n"/>
      <c r="B20" s="13" t="inlineStr">
        <is>
          <t>#</t>
        </is>
      </c>
      <c r="C20" s="13" t="inlineStr">
        <is>
          <t>Hint: the formula to use</t>
        </is>
      </c>
      <c r="D20" s="14" t="n"/>
      <c r="E20" s="14" t="n"/>
      <c r="F20" s="15" t="n"/>
      <c r="G20" s="1" t="n"/>
      <c r="H20" s="1" t="n"/>
    </row>
    <row r="21">
      <c r="A21" s="1" t="n"/>
      <c r="B21" s="21" t="n">
        <v>1</v>
      </c>
      <c r="C21" s="17" t="inlineStr">
        <is>
          <t>(1 + s₂)² ÷ (1 + s₁) − 1</t>
        </is>
      </c>
      <c r="D21" s="14" t="n"/>
      <c r="E21" s="14" t="n"/>
      <c r="F21" s="15" t="n"/>
      <c r="G21" s="1" t="n"/>
      <c r="H21" s="1" t="n"/>
    </row>
    <row r="22">
      <c r="A22" s="1" t="n"/>
      <c r="B22" s="21" t="n">
        <v>2</v>
      </c>
      <c r="C22" s="17" t="inlineStr">
        <is>
          <t>100 ÷ (1 + s₃)³</t>
        </is>
      </c>
      <c r="D22" s="14" t="n"/>
      <c r="E22" s="14" t="n"/>
      <c r="F22" s="15" t="n"/>
      <c r="G22" s="1" t="n"/>
      <c r="H22" s="1" t="n"/>
    </row>
    <row r="23">
      <c r="A23" s="1" t="n"/>
      <c r="B23" s="21" t="n">
        <v>3</v>
      </c>
      <c r="C23" s="17" t="inlineStr">
        <is>
          <t>√[(1 + s₁)(1 + f₁,₂)] − 1</t>
        </is>
      </c>
      <c r="D23" s="14" t="n"/>
      <c r="E23" s="14" t="n"/>
      <c r="F23" s="15" t="n"/>
      <c r="G23" s="1" t="n"/>
      <c r="H23" s="1" t="n"/>
    </row>
    <row r="24">
      <c r="A24" s="1" t="n"/>
      <c r="B24" s="21" t="n">
        <v>4</v>
      </c>
      <c r="C24" s="17" t="inlineStr">
        <is>
          <t>D^(−1/2) − 1</t>
        </is>
      </c>
      <c r="D24" s="14" t="n"/>
      <c r="E24" s="14" t="n"/>
      <c r="F24" s="15" t="n"/>
      <c r="G24" s="1" t="n"/>
      <c r="H24" s="1" t="n"/>
    </row>
    <row r="25">
      <c r="A25" s="1" t="n"/>
      <c r="B25" s="21" t="n">
        <v>5</v>
      </c>
      <c r="C25" s="17" t="inlineStr">
        <is>
          <t>D₂ = (100 − coupon₂ × D₁) ÷ (100 + coupon₂), with D₁ = 100/103</t>
        </is>
      </c>
      <c r="D25" s="14" t="n"/>
      <c r="E25" s="14" t="n"/>
      <c r="F25" s="15" t="n"/>
      <c r="G25" s="1" t="n"/>
      <c r="H25" s="1" t="n"/>
    </row>
    <row r="26">
      <c r="A26" s="1" t="n"/>
      <c r="B26" s="21" t="n">
        <v>6</v>
      </c>
      <c r="C26" s="17" t="inlineStr">
        <is>
          <t>Discount each cash flow at its own spot rate</t>
        </is>
      </c>
      <c r="D26" s="14" t="n"/>
      <c r="E26" s="14" t="n"/>
      <c r="F26" s="15" t="n"/>
      <c r="G26" s="1" t="n"/>
      <c r="H26" s="1" t="n"/>
    </row>
    <row r="27">
      <c r="A27" s="1" t="n"/>
      <c r="B27" s="21" t="n">
        <v>7</v>
      </c>
      <c r="C27" s="17" t="inlineStr">
        <is>
          <t>[(1 + R_T α_T) ÷ (1 + R_t α_t) − 1] ÷ α_forward</t>
        </is>
      </c>
      <c r="D27" s="14" t="n"/>
      <c r="E27" s="14" t="n"/>
      <c r="F27" s="15" t="n"/>
      <c r="G27" s="1" t="n"/>
      <c r="H27" s="1" t="n"/>
    </row>
    <row r="28">
      <c r="A28" s="1" t="n"/>
      <c r="B28" s="21" t="n">
        <v>8</v>
      </c>
      <c r="C28" s="17" t="inlineStr">
        <is>
          <t>(1 − D₂) ÷ (D₁ + D₂)</t>
        </is>
      </c>
      <c r="D28" s="14" t="n"/>
      <c r="E28" s="14" t="n"/>
      <c r="F28" s="15" t="n"/>
      <c r="G28" s="1" t="n"/>
      <c r="H28" s="1" t="n"/>
    </row>
    <row r="29">
      <c r="A29" s="1" t="n"/>
      <c r="B29" s="21" t="n">
        <v>9</v>
      </c>
      <c r="C29" s="17" t="inlineStr">
        <is>
          <t>ln(1 + y)</t>
        </is>
      </c>
      <c r="D29" s="14" t="n"/>
      <c r="E29" s="14" t="n"/>
      <c r="F29" s="15" t="n"/>
      <c r="G29" s="1" t="n"/>
      <c r="H29" s="1" t="n"/>
    </row>
    <row r="30">
      <c r="A30" s="1" t="n"/>
      <c r="B30" s="21" t="n">
        <v>10</v>
      </c>
      <c r="C30" s="17" t="inlineStr">
        <is>
          <t>(1 + s₃)³ ÷ (1 + s₂)² − 1</t>
        </is>
      </c>
      <c r="D30" s="14" t="n"/>
      <c r="E30" s="14" t="n"/>
      <c r="F30" s="15" t="n"/>
      <c r="G30" s="1" t="n"/>
      <c r="H30" s="1" t="n"/>
    </row>
  </sheetData>
  <mergeCells count="13">
    <mergeCell ref="C22:F22"/>
    <mergeCell ref="B6:C6"/>
    <mergeCell ref="C23:F23"/>
    <mergeCell ref="C20:F20"/>
    <mergeCell ref="C26:F26"/>
    <mergeCell ref="B3:F3"/>
    <mergeCell ref="C27:F27"/>
    <mergeCell ref="C29:F29"/>
    <mergeCell ref="C21:F21"/>
    <mergeCell ref="C30:F30"/>
    <mergeCell ref="C25:F25"/>
    <mergeCell ref="C24:F24"/>
    <mergeCell ref="C28:F28"/>
  </mergeCells>
  <conditionalFormatting sqref="F9:F18">
    <cfRule type="expression" priority="1" dxfId="1">
      <formula>F9="✓ Correct"</formula>
    </cfRule>
    <cfRule type="expression" priority="2" dxfId="2">
      <formula>F9="✗ Try again"</formula>
    </cfRule>
  </conditionalFormatting>
  <dataValidations count="1">
    <dataValidation sqref="D6" showDropDown="0" showInputMessage="0" showErrorMessage="0" allowBlank="0" type="list">
      <formula1>"No,Yes"</formula1>
    </dataValidation>
  </dataValidation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D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5" customWidth="1" min="2" max="2"/>
    <col width="46" customWidth="1" min="3" max="3"/>
    <col width="70" customWidth="1" min="4" max="4"/>
  </cols>
  <sheetData>
    <row r="1">
      <c r="A1" s="1" t="n"/>
      <c r="B1" s="2" t="inlineStr">
        <is>
          <t>THE MOUNTAIN PATH ACADEMY</t>
        </is>
      </c>
      <c r="C1" s="1" t="n"/>
      <c r="D1" s="1" t="n"/>
    </row>
    <row r="2">
      <c r="A2" s="1" t="n"/>
      <c r="B2" s="3" t="inlineStr">
        <is>
          <t>Concept Q&amp;A: test your understanding</t>
        </is>
      </c>
      <c r="C2" s="1" t="n"/>
      <c r="D2" s="1" t="n"/>
    </row>
    <row r="3" ht="30" customHeight="1">
      <c r="A3" s="1" t="n"/>
      <c r="B3" s="4" t="inlineStr">
        <is>
          <t>Cover the answer column, say your answer, then check. Short model answers.</t>
        </is>
      </c>
      <c r="C3" s="1" t="n"/>
      <c r="D3" s="1" t="n"/>
    </row>
    <row r="4">
      <c r="A4" s="1" t="n"/>
      <c r="B4" s="5" t="n"/>
      <c r="C4" s="5" t="n"/>
      <c r="D4" s="5" t="n"/>
    </row>
    <row r="5">
      <c r="A5" s="1" t="n"/>
      <c r="B5" s="1" t="n"/>
      <c r="C5" s="1" t="n"/>
      <c r="D5" s="1" t="n"/>
    </row>
    <row r="6" ht="34" customHeight="1">
      <c r="A6" s="1" t="n"/>
      <c r="B6" s="13" t="inlineStr">
        <is>
          <t>#</t>
        </is>
      </c>
      <c r="C6" s="13" t="inlineStr">
        <is>
          <t>Question</t>
        </is>
      </c>
      <c r="D6" s="13" t="inlineStr">
        <is>
          <t>Model answer</t>
        </is>
      </c>
    </row>
    <row r="7" ht="58" customHeight="1">
      <c r="A7" s="1" t="n"/>
      <c r="B7" s="21" t="n">
        <v>1</v>
      </c>
      <c r="C7" s="65" t="inlineStr">
        <is>
          <t>What is the difference between a spot rate and a forward rate?</t>
        </is>
      </c>
      <c r="D7" s="66" t="inlineStr">
        <is>
          <t>A spot rate applies from today to a single future date. A forward rate is fixed today for a future interval (from t to T) and is implied by today's spot rates.</t>
        </is>
      </c>
    </row>
    <row r="8" ht="58" customHeight="1">
      <c r="A8" s="1" t="n"/>
      <c r="B8" s="21" t="n">
        <v>2</v>
      </c>
      <c r="C8" s="65" t="inlineStr">
        <is>
          <t>Is a forward rate a forecast of the future spot rate?</t>
        </is>
      </c>
      <c r="D8" s="66" t="inlineStr">
        <is>
          <t>Not necessarily. Under pure expectations it equals the expected future rate. If investors demand a term premium, forwards sit above expected future rates.</t>
        </is>
      </c>
    </row>
    <row r="9" ht="58" customHeight="1">
      <c r="A9" s="1" t="n"/>
      <c r="B9" s="21" t="n">
        <v>3</v>
      </c>
      <c r="C9" s="65" t="inlineStr">
        <is>
          <t>Why is the first par yield equal to the first spot rate?</t>
        </is>
      </c>
      <c r="D9" s="66" t="inlineStr">
        <is>
          <t>A one-year bond has a single payment, so its yield to maturity, par yield and spot rate are all the same rate.</t>
        </is>
      </c>
    </row>
    <row r="10" ht="58" customHeight="1">
      <c r="A10" s="1" t="n"/>
      <c r="B10" s="21" t="n">
        <v>4</v>
      </c>
      <c r="C10" s="65" t="inlineStr">
        <is>
          <t>Why does bootstrapping start with the shortest bond?</t>
        </is>
      </c>
      <c r="D10" s="66" t="inlineStr">
        <is>
          <t>Each longer bond has coupons on earlier dates. You can only value them once the earlier discount factors are known, so you solve one maturity at a time.</t>
        </is>
      </c>
    </row>
    <row r="11" ht="58" customHeight="1">
      <c r="A11" s="1" t="n"/>
      <c r="B11" s="21" t="n">
        <v>5</v>
      </c>
      <c r="C11" s="65" t="inlineStr">
        <is>
          <t>On an upward-sloping curve, how do par, spot and forward rates rank?</t>
        </is>
      </c>
      <c r="D11" s="66" t="inlineStr">
        <is>
          <t>Forward &gt; spot &gt; par. Forwards are the marginal rates; spot rates average the forwards; par yields weight earlier, lower rates more heavily.</t>
        </is>
      </c>
    </row>
    <row r="12" ht="58" customHeight="1">
      <c r="A12" s="1" t="n"/>
      <c r="B12" s="21" t="n">
        <v>6</v>
      </c>
      <c r="C12" s="65" t="inlineStr">
        <is>
          <t>Why do two bonds with the same maturity have different YTMs on the same curve?</t>
        </is>
      </c>
      <c r="D12" s="66" t="inlineStr">
        <is>
          <t>The coupon effect. More of a high-coupon bond's value arrives early, where spot rates are lower on an upward curve, so its YTM is lower.</t>
        </is>
      </c>
    </row>
    <row r="13" ht="58" customHeight="1">
      <c r="A13" s="1" t="n"/>
      <c r="B13" s="21" t="n">
        <v>7</v>
      </c>
      <c r="C13" s="65" t="inlineStr">
        <is>
          <t>What does an inverted yield curve usually signal?</t>
        </is>
      </c>
      <c r="D13" s="66" t="inlineStr">
        <is>
          <t>Markets expect short rates to fall, often around an economic slowdown, or there is strong demand for long bonds. It is a signal, not a guarantee.</t>
        </is>
      </c>
    </row>
    <row r="14" ht="58" customHeight="1">
      <c r="A14" s="1" t="n"/>
      <c r="B14" s="21" t="n">
        <v>8</v>
      </c>
      <c r="C14" s="65" t="inlineStr">
        <is>
          <t>What does the liquidity preference theory add to expectations?</t>
        </is>
      </c>
      <c r="D14" s="66" t="inlineStr">
        <is>
          <t>Investors need extra compensation (a term premium) to hold longer, riskier bonds, so curves tend to slope upward even when rates are expected to stay flat.</t>
        </is>
      </c>
    </row>
    <row r="15" ht="58" customHeight="1">
      <c r="A15" s="1" t="n"/>
      <c r="B15" s="21" t="n">
        <v>9</v>
      </c>
      <c r="C15" s="65" t="inlineStr">
        <is>
          <t>Why must you check the day-count convention in money markets?</t>
        </is>
      </c>
      <c r="D15" s="66" t="inlineStr">
        <is>
          <t>Simple-interest quotes use days ÷ 360 or days ÷ 365. The same number quoted on different bases implies different cash flows.</t>
        </is>
      </c>
    </row>
    <row r="16" ht="58" customHeight="1">
      <c r="A16" s="1" t="n"/>
      <c r="B16" s="21" t="n">
        <v>10</v>
      </c>
      <c r="C16" s="65" t="inlineStr">
        <is>
          <t>Does a zero repricing error prove the curve is economically right?</t>
        </is>
      </c>
      <c r="D16" s="66" t="inlineStr">
        <is>
          <t>No. It only shows the curve fits the chosen bonds. Inputs, liquidity, tax effects and interpolation between maturities still matter.</t>
        </is>
      </c>
    </row>
  </sheetData>
  <mergeCells count="1">
    <mergeCell ref="B3:D3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2026-11-04T15:10:56Z</dcterms:created>
  <dcterms:modified xmlns:dcterms="http://purl.org/dc/terms/" xmlns:xsi="http://www.w3.org/2001/XMLSchema-instance" xsi:type="dcterms:W3CDTF">2026-11-04T15:10:57Z</dcterms:modified>
</cp:coreProperties>
</file>