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trichyravis/Library/Mobile Documents/com~apple~CloudDocs/01. Ravis Academics/07. My Lectures Subject Wise/1001 My Academia/18. Fixed Income Securities &amp; Analysis/02. Spot Rates vs Forward Rates/"/>
    </mc:Choice>
  </mc:AlternateContent>
  <xr:revisionPtr revIDLastSave="0" documentId="13_ncr:1_{DF633662-65C8-E946-B041-F49FD5980301}" xr6:coauthVersionLast="47" xr6:coauthVersionMax="47" xr10:uidLastSave="{00000000-0000-0000-0000-000000000000}"/>
  <bookViews>
    <workbookView xWindow="0" yWindow="600" windowWidth="38400" windowHeight="21000" xr2:uid="{00000000-000D-0000-FFFF-FFFF00000000}"/>
  </bookViews>
  <sheets>
    <sheet name="Contents" sheetId="12" r:id="rId1"/>
    <sheet name="Concepts" sheetId="1" r:id="rId2"/>
    <sheet name="Worked Example" sheetId="2" r:id="rId3"/>
    <sheet name="Spot Curve" sheetId="3" r:id="rId4"/>
    <sheet name="Forward Calculator" sheetId="4" r:id="rId5"/>
    <sheet name="Money Markets" sheetId="8" r:id="rId6"/>
    <sheet name="FRA in Derivatives" sheetId="10" r:id="rId7"/>
    <sheet name="Sensitivity" sheetId="5" r:id="rId8"/>
    <sheet name="Practice" sheetId="6" r:id="rId9"/>
    <sheet name="Q and A" sheetId="11" r:id="rId10"/>
    <sheet name="Sources" sheetId="7"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11" l="1"/>
  <c r="E61" i="11"/>
  <c r="E60" i="11"/>
  <c r="D63" i="10"/>
  <c r="C63" i="10"/>
  <c r="B63" i="10"/>
  <c r="D62" i="10"/>
  <c r="C62" i="10"/>
  <c r="B62" i="10"/>
  <c r="D61" i="10"/>
  <c r="C61" i="10"/>
  <c r="B61" i="10"/>
  <c r="D60" i="10"/>
  <c r="C60" i="10"/>
  <c r="B60" i="10"/>
  <c r="D59" i="10"/>
  <c r="C59" i="10"/>
  <c r="B59" i="10"/>
  <c r="D58" i="10"/>
  <c r="C58" i="10"/>
  <c r="B58" i="10"/>
  <c r="D57" i="10"/>
  <c r="C57" i="10"/>
  <c r="B57" i="10"/>
  <c r="E52" i="10"/>
  <c r="E51" i="10"/>
  <c r="E50" i="10"/>
  <c r="E49" i="10"/>
  <c r="E45" i="10"/>
  <c r="E44" i="10"/>
  <c r="E43" i="10"/>
  <c r="E41" i="10"/>
  <c r="E40" i="10"/>
  <c r="E39" i="10"/>
  <c r="E38" i="10"/>
  <c r="E30" i="10"/>
  <c r="F15" i="10"/>
  <c r="E15" i="10"/>
  <c r="F14" i="10"/>
  <c r="E14" i="10"/>
  <c r="F13" i="10"/>
  <c r="E13" i="10"/>
  <c r="F12" i="10"/>
  <c r="E12" i="10"/>
  <c r="G25" i="8"/>
  <c r="F25" i="8"/>
  <c r="E47" i="8"/>
  <c r="E46" i="8"/>
  <c r="E45" i="8"/>
  <c r="E44" i="8"/>
  <c r="E41" i="8"/>
  <c r="E40" i="8"/>
  <c r="E39" i="8"/>
  <c r="E38" i="8"/>
  <c r="E37" i="8"/>
  <c r="E36" i="8"/>
  <c r="G28" i="8"/>
  <c r="F28" i="8"/>
  <c r="E28" i="8"/>
  <c r="D28" i="8"/>
  <c r="C28" i="8"/>
  <c r="G27" i="8"/>
  <c r="F27" i="8"/>
  <c r="E27" i="8"/>
  <c r="D27" i="8"/>
  <c r="C27" i="8"/>
  <c r="G26" i="8"/>
  <c r="F26" i="8"/>
  <c r="E26" i="8"/>
  <c r="D26" i="8"/>
  <c r="C26" i="8"/>
  <c r="E25" i="8"/>
  <c r="D25" i="8"/>
  <c r="C25" i="8"/>
  <c r="G21" i="8"/>
  <c r="G20" i="8"/>
  <c r="G19" i="8"/>
  <c r="G18" i="8"/>
  <c r="G17" i="8"/>
  <c r="F21" i="8"/>
  <c r="F20" i="8"/>
  <c r="F19" i="8"/>
  <c r="F18" i="8"/>
  <c r="F17" i="8"/>
  <c r="E21" i="8"/>
  <c r="E20" i="8"/>
  <c r="E19" i="8"/>
  <c r="E18" i="8"/>
  <c r="E17" i="8"/>
  <c r="F16" i="3"/>
  <c r="F15" i="3"/>
  <c r="F14" i="3"/>
  <c r="G14" i="3" s="1"/>
  <c r="F13" i="3"/>
  <c r="F12" i="3"/>
  <c r="F11" i="3"/>
  <c r="F10" i="3"/>
  <c r="F9" i="3"/>
  <c r="F8" i="3"/>
  <c r="F7" i="3"/>
  <c r="D16" i="3"/>
  <c r="D15" i="3"/>
  <c r="D14" i="3"/>
  <c r="D13" i="3"/>
  <c r="D12" i="3"/>
  <c r="G12" i="3" s="1"/>
  <c r="D11" i="3"/>
  <c r="D10" i="3"/>
  <c r="D9" i="3"/>
  <c r="D8" i="3"/>
  <c r="D7" i="3"/>
  <c r="D25" i="2"/>
  <c r="D24" i="2"/>
  <c r="D23" i="2"/>
  <c r="F13" i="2"/>
  <c r="E19" i="6"/>
  <c r="G11" i="6"/>
  <c r="F11" i="6"/>
  <c r="G10" i="6"/>
  <c r="F10" i="6"/>
  <c r="G9" i="6"/>
  <c r="F9" i="6"/>
  <c r="B23" i="5"/>
  <c r="B22" i="5"/>
  <c r="D21" i="5"/>
  <c r="C21" i="5"/>
  <c r="B21" i="5"/>
  <c r="B20" i="5"/>
  <c r="D19" i="5"/>
  <c r="B19" i="5"/>
  <c r="G13" i="5"/>
  <c r="D23" i="5" s="1"/>
  <c r="F13" i="5"/>
  <c r="D22" i="5" s="1"/>
  <c r="E13" i="5"/>
  <c r="D13" i="5"/>
  <c r="D20" i="5" s="1"/>
  <c r="C13" i="5"/>
  <c r="G12" i="5"/>
  <c r="F12" i="5"/>
  <c r="E12" i="5"/>
  <c r="D12" i="5"/>
  <c r="C12" i="5"/>
  <c r="G11" i="5"/>
  <c r="F11" i="5"/>
  <c r="E11" i="5"/>
  <c r="D11" i="5"/>
  <c r="C11" i="5"/>
  <c r="G10" i="5"/>
  <c r="F10" i="5"/>
  <c r="E10" i="5"/>
  <c r="D10" i="5"/>
  <c r="C10" i="5"/>
  <c r="G9" i="5"/>
  <c r="C23" i="5" s="1"/>
  <c r="F9" i="5"/>
  <c r="C22" i="5" s="1"/>
  <c r="E9" i="5"/>
  <c r="D9" i="5"/>
  <c r="C20" i="5" s="1"/>
  <c r="C9" i="5"/>
  <c r="C19" i="5" s="1"/>
  <c r="E8" i="4"/>
  <c r="E11" i="4" s="1"/>
  <c r="C32" i="3"/>
  <c r="B32" i="3"/>
  <c r="C31" i="3"/>
  <c r="B31" i="3"/>
  <c r="C30" i="3"/>
  <c r="B30" i="3"/>
  <c r="C29" i="3"/>
  <c r="B29" i="3"/>
  <c r="C28" i="3"/>
  <c r="B28" i="3"/>
  <c r="C27" i="3"/>
  <c r="B27" i="3"/>
  <c r="C26" i="3"/>
  <c r="B26" i="3"/>
  <c r="C25" i="3"/>
  <c r="B25" i="3"/>
  <c r="C24" i="3"/>
  <c r="B24" i="3"/>
  <c r="C23" i="3"/>
  <c r="B23" i="3"/>
  <c r="C25" i="2"/>
  <c r="C23" i="2"/>
  <c r="E15" i="2"/>
  <c r="E11" i="2"/>
  <c r="E10" i="2"/>
  <c r="E12" i="2" s="1"/>
  <c r="E13" i="2" s="1"/>
  <c r="G15" i="3" l="1"/>
  <c r="G10" i="3"/>
  <c r="D32" i="3"/>
  <c r="G16" i="3"/>
  <c r="E16" i="2"/>
  <c r="C24" i="2"/>
  <c r="G11" i="3"/>
  <c r="D27" i="3"/>
  <c r="D29" i="3"/>
  <c r="G13" i="3"/>
  <c r="G7" i="3"/>
  <c r="D23" i="3"/>
  <c r="D31" i="3"/>
  <c r="D30" i="3"/>
  <c r="E9" i="4"/>
  <c r="E12" i="4" s="1"/>
  <c r="E10" i="4"/>
  <c r="D28" i="3"/>
  <c r="D26" i="3" l="1"/>
  <c r="G9" i="3"/>
  <c r="D25" i="3"/>
  <c r="D24" i="3"/>
  <c r="G8" i="3"/>
  <c r="E17" i="2"/>
  <c r="E16" i="4"/>
  <c r="E14" i="4"/>
  <c r="E15" i="4"/>
  <c r="E17" i="4"/>
</calcChain>
</file>

<file path=xl/sharedStrings.xml><?xml version="1.0" encoding="utf-8"?>
<sst xmlns="http://schemas.openxmlformats.org/spreadsheetml/2006/main" count="795" uniqueCount="303">
  <si>
    <t>Concepts</t>
  </si>
  <si>
    <t>The Mountain Path Academy   /   Financial Derivatives   /   Prof. V. Ravichandran</t>
  </si>
  <si>
    <t>Spot rates and forward rates</t>
  </si>
  <si>
    <t>Spot rate z(T): the zero-coupon rate observed today for investing or borrowing from today to maturity T.</t>
  </si>
  <si>
    <t>Implied forward f(a,b): the rate calculated today for a future interval from a to b, consistent with today’s discount factors.</t>
  </si>
  <si>
    <t>Future realised spot rate: the rate that will actually prevail at a future date. It is unknown today and may differ from the implied forward.</t>
  </si>
  <si>
    <t>Annual effective compounding</t>
  </si>
  <si>
    <t>Discount factor D(T) = 1 / (1 + z(T))^T</t>
  </si>
  <si>
    <t>Forward rate f(a,b) = [(1 + z(b))^b / (1 + z(a))^a]^(1 / (b - a)) - 1</t>
  </si>
  <si>
    <t>No-arbitrage identity: (1 + z(b))^b = (1 + z(a))^a × (1 + f(a,b))^(b - a)</t>
  </si>
  <si>
    <t>The implied forward rate is known today once the curve and conventions are specified. It is not simply an unknown expected rate.</t>
  </si>
  <si>
    <t>Using z(1) = 6.00% and z(2) = 6.50% gives f(1,2) = 7.0024%. The image’s 6.91% is an arithmetic error.</t>
  </si>
  <si>
    <t>The image switches between separate examples. This workbook uses one consistent worked example and labels other inputs as illustrative.</t>
  </si>
  <si>
    <t>Learning route and editing guide</t>
  </si>
  <si>
    <t>Worked Example: trace the corrected arithmetic and compare two investment routes.</t>
  </si>
  <si>
    <t>Spot Curve: edit annual spot rates and inspect discount factors and one-year forwards.</t>
  </si>
  <si>
    <t>Forward Calculator: select a future interval and compare compounding conventions.</t>
  </si>
  <si>
    <t>Sensitivity: explore how the two-year forward changes as either spot rate changes.</t>
  </si>
  <si>
    <t>Practice: try four questions and compare your answers with calculated solutions.</t>
  </si>
  <si>
    <t>Yellow cells with blue text are editable inputs. Green formulas link to another worksheet.</t>
  </si>
  <si>
    <t>Assumptions: one currency, consistent credit risk and discounting basis, no transaction costs. Rates are teaching examples, not market quotes.</t>
  </si>
  <si>
    <t>Forward rates can reflect risk premia as well as expectations. They do not guarantee future realised interest rates.</t>
  </si>
  <si>
    <t>Worked Example</t>
  </si>
  <si>
    <t>Inputs and calculation</t>
  </si>
  <si>
    <t>1-year spot rate z(1)</t>
  </si>
  <si>
    <t>2-year spot rate z(2)</t>
  </si>
  <si>
    <t>Initial investment (INR)</t>
  </si>
  <si>
    <t>Two-year growth factor</t>
  </si>
  <si>
    <t>First-year growth factor</t>
  </si>
  <si>
    <t>Year 2 forward growth</t>
  </si>
  <si>
    <t>Implied forward f(1,2)</t>
  </si>
  <si>
    <t>Direct two-year investment</t>
  </si>
  <si>
    <t>One year, then locked forward</t>
  </si>
  <si>
    <t>Difference (INR)</t>
  </si>
  <si>
    <t>The two strategies have the same terminal value when the forward rate is locked today. Simply reinvesting at an unknown future spot rate does not lock this result.</t>
  </si>
  <si>
    <t>Investment timeline</t>
  </si>
  <si>
    <t>Year</t>
  </si>
  <si>
    <t>Direct: valuation*</t>
  </si>
  <si>
    <t>Locked-forward route</t>
  </si>
  <si>
    <t>*Year 1 direct-route value is implied using today’s forward discounting. It is not a promised year-1 liquidation price.</t>
  </si>
  <si>
    <t>Spot Curve</t>
  </si>
  <si>
    <t>Illustrative annual zero-coupon curve</t>
  </si>
  <si>
    <t>Year T</t>
  </si>
  <si>
    <t>Spot z(T)</t>
  </si>
  <si>
    <t>Discount D(T)</t>
  </si>
  <si>
    <t>Forward year</t>
  </si>
  <si>
    <t>1Y forward</t>
  </si>
  <si>
    <t>DF difference</t>
  </si>
  <si>
    <t>0 to 1</t>
  </si>
  <si>
    <t>1 to 2</t>
  </si>
  <si>
    <t>2 to 3</t>
  </si>
  <si>
    <t>3 to 4</t>
  </si>
  <si>
    <t>4 to 5</t>
  </si>
  <si>
    <t>5 to 6</t>
  </si>
  <si>
    <t>6 to 7</t>
  </si>
  <si>
    <t>7 to 8</t>
  </si>
  <si>
    <t>8 to 9</t>
  </si>
  <si>
    <t>9 to 10</t>
  </si>
  <si>
    <t>Annual effective compounding. Each forward covers the preceding year to maturity T. Inputs must be numeric and greater than -100%. Blank inputs leave dependent outputs blank.</t>
  </si>
  <si>
    <t>A discount-factor difference of zero confirms the adjacent-period identity. Negative forwards can be valid when the discount-factor ratio is below one.</t>
  </si>
  <si>
    <t>Maturity (years)</t>
  </si>
  <si>
    <t>Spot rate</t>
  </si>
  <si>
    <t>1Y forward ending T</t>
  </si>
  <si>
    <t>Forward Calculator</t>
  </si>
  <si>
    <t>Choose an interval from the Spot Curve tab</t>
  </si>
  <si>
    <t>Start a (years)</t>
  </si>
  <si>
    <t>End b (years)</t>
  </si>
  <si>
    <t>Start discount D(a)</t>
  </si>
  <si>
    <t>End discount D(b)</t>
  </si>
  <si>
    <t>Interval length (years)</t>
  </si>
  <si>
    <t>Forward growth factor</t>
  </si>
  <si>
    <t>Annual effective forward</t>
  </si>
  <si>
    <t>Simple annualised forward</t>
  </si>
  <si>
    <t>Continuous annual forward</t>
  </si>
  <si>
    <t>Semiannual nominal forward</t>
  </si>
  <si>
    <t>One growth factor, four quotation conventions</t>
  </si>
  <si>
    <t>Annual effective: G^(1 / length) - 1. Simple: (G - 1) / length. Continuous: LN(G) / length. Nominal m-times: m × [G^(1 / (m × length)) - 1].</t>
  </si>
  <si>
    <t>These quotes represent the same interval growth factor. Do not compare differently compounded quoted rates without conversion.</t>
  </si>
  <si>
    <t>This calculator uses integer-year curve nodes only. It does not interpolate or extrapolate. For market instruments, specify the correct day-count basis and discount curve.</t>
  </si>
  <si>
    <t>Sensitivity</t>
  </si>
  <si>
    <t>One-year forward from year 1 to year 2</t>
  </si>
  <si>
    <t>Rows vary the 1-year spot rate; columns vary the 2-year spot rate. All rates use annual effective compounding. Yellow headers are editable scenarios.</t>
  </si>
  <si>
    <t>z(1) / z(2)</t>
  </si>
  <si>
    <t>Holding z(1) fixed, a higher z(2) raises the forward. Holding z(2) fixed, a higher z(1) lowers the forward. A sufficiently inverted curve can imply a negative forward.</t>
  </si>
  <si>
    <t>2Y spot scenario</t>
  </si>
  <si>
    <t>At first z(1) row</t>
  </si>
  <si>
    <t>At last z(1) row</t>
  </si>
  <si>
    <t>Practice</t>
  </si>
  <si>
    <t>Enter your answers before checking the solutions</t>
  </si>
  <si>
    <t>Annual effective compounding in every question. Enter percentage answers into the yellow cells. Solutions remain visible for self-study.</t>
  </si>
  <si>
    <t>Question</t>
  </si>
  <si>
    <t>1Y spot</t>
  </si>
  <si>
    <t>2Y spot</t>
  </si>
  <si>
    <t>Your forward</t>
  </si>
  <si>
    <t>Solution</t>
  </si>
  <si>
    <t>Error (bps)</t>
  </si>
  <si>
    <t>Upward curve</t>
  </si>
  <si>
    <t>Flat curve</t>
  </si>
  <si>
    <t>Inverted curve</t>
  </si>
  <si>
    <t>Question 4: recover a spot rate from forwards</t>
  </si>
  <si>
    <t>First-year spot</t>
  </si>
  <si>
    <t>Year 2 forward</t>
  </si>
  <si>
    <t>Your 2-year spot</t>
  </si>
  <si>
    <t>Calculated 2-year spot</t>
  </si>
  <si>
    <t>Discussion: Why is the flat-curve forward equal to the spot rate? Why can an inverted curve produce a lower or negative forward?</t>
  </si>
  <si>
    <t>Discussion: What changes when the forward is locked today versus reinvestment at a future rate that is still unknown?</t>
  </si>
  <si>
    <t>Sources</t>
  </si>
  <si>
    <t>Reference and teaching assumptions</t>
  </si>
  <si>
    <t>User-provided image: “Spot Rate vs Forward Rate Explained Simply”. Used for the teaching structure and the 6.00% / 6.50% worked example.</t>
  </si>
  <si>
    <t>Bank of England: Yield curve terminology and concepts. Supports the distinction between spot, forward and discount curves.</t>
  </si>
  <si>
    <t>https://www.bankofengland.co.uk/statistics/yield-curves/terminology-and-concepts</t>
  </si>
  <si>
    <t>Bank of England: Yield curves. Published curves use continuously compounded spot and instantaneous forward rates. This workbook instead uses discrete interval forwards and explicitly labelled conventions.</t>
  </si>
  <si>
    <t>https://www.bankofengland.co.uk/statistics/yield-curves</t>
  </si>
  <si>
    <t>Bank of England: Market expectations of future Bank Rate. Forward rates need not be unbiased forecasts of realised rates.</t>
  </si>
  <si>
    <t>https://www.bankofengland.co.uk/-/media/boe/files/quarterly-bulletin/2008/market-expectations-of-future-bank-rate.pdf</t>
  </si>
  <si>
    <t>The 10-year curve, sensitivity scenarios and practice inputs are illustrative teaching assumptions created for this workbook. No live market data is used.</t>
  </si>
  <si>
    <t>Notation: z(T) is today’s annual effective zero rate to T; D(T) is the time-0 discount factor; f(a,b) covers a future interval; G = D(a) / D(b).</t>
  </si>
  <si>
    <t>Image correction: 1.065^2 = 1.134225; 1.134225 / 1.06 - 1 = 0.0700235849 = 7.00235849%.</t>
  </si>
  <si>
    <t>Prepared 8 September 2026. Financial Derivatives teaching workbook.</t>
  </si>
  <si>
    <t>Money Markets: Spot and Forward Rates</t>
  </si>
  <si>
    <t>How the money market sees spot and forward rates</t>
  </si>
  <si>
    <t>Money market instruments — treasury bills, certificates of deposit, commercial paper and interbank deposits — have tenors of one year or less and are quoted on SIMPLE interest. There is no compounding inside the period.</t>
  </si>
  <si>
    <t>Spot rate (money market): the rate agreed today on cash that settles today or tomorrow and matures d days later. Maturity value = Principal × (1 + r × d / B), where B is the day-count basis.</t>
  </si>
  <si>
    <t>Forward-forward rate: the deposit or borrowing rate agreed today for a period that STARTS on a future date. Quoted in the market as an FRA — a 3 × 6 FRA covers the 91 days beginning three months from today.</t>
  </si>
  <si>
    <t>Assumptions</t>
  </si>
  <si>
    <t>Day-count basis B (days per year)</t>
  </si>
  <si>
    <t>Notional (INR)</t>
  </si>
  <si>
    <t>Actual/365 is the Indian money-market convention (MIBOR, T-bills, CDs). USD and EUR deposits use Actual/360, so the same quoted rate produces a larger interest amount. Rates below are illustrative teaching inputs, not market quotes.</t>
  </si>
  <si>
    <t>Money market spot curve — simple interest, quoted today</t>
  </si>
  <si>
    <t>Tenor</t>
  </si>
  <si>
    <t>Days (d)</t>
  </si>
  <si>
    <t>Spot rate r (simple)</t>
  </si>
  <si>
    <t>Growth 1 + r×d/B</t>
  </si>
  <si>
    <t>Discount factor</t>
  </si>
  <si>
    <t>Annual effective equivalent</t>
  </si>
  <si>
    <t>1 month</t>
  </si>
  <si>
    <t>3 months</t>
  </si>
  <si>
    <t>6 months</t>
  </si>
  <si>
    <t>9 months</t>
  </si>
  <si>
    <t>12 months</t>
  </si>
  <si>
    <t>Successive forward-forward rates implied by the curve</t>
  </si>
  <si>
    <t>Forward period</t>
  </si>
  <si>
    <t>From (days)</t>
  </si>
  <si>
    <t>To (days)</t>
  </si>
  <si>
    <t>Period days</t>
  </si>
  <si>
    <t>Forward rate (simple, annualised)</t>
  </si>
  <si>
    <t>1M into 3M</t>
  </si>
  <si>
    <t>3M into 6M</t>
  </si>
  <si>
    <t>6M into 9M</t>
  </si>
  <si>
    <t>9M into 12M</t>
  </si>
  <si>
    <t>Worked forward-forward: the 3 × 6 FRA rate</t>
  </si>
  <si>
    <t>f = [ (1 + r_long × d_long / B) ÷ (1 + r_short × d_short / B) − 1 ] × B ÷ (d_long − d_short)</t>
  </si>
  <si>
    <t>Short leg: days to start of forward period</t>
  </si>
  <si>
    <t>Short leg spot rate</t>
  </si>
  <si>
    <t>Long leg: days to end of forward period</t>
  </si>
  <si>
    <t>Long leg spot rate</t>
  </si>
  <si>
    <t>Forward period (days)</t>
  </si>
  <si>
    <t>Long leg growth factor</t>
  </si>
  <si>
    <t>Short leg growth factor</t>
  </si>
  <si>
    <t>Forward-forward rate (simple, annualised)</t>
  </si>
  <si>
    <t>No-arbitrage cash-flow check (INR)</t>
  </si>
  <si>
    <t>Borrow the notional today for the long tenor: repayment at day d_long</t>
  </si>
  <si>
    <t>Lend the notional today for the short tenor: receipt at day d_short</t>
  </si>
  <si>
    <t>Reinvest that receipt at the forward rate to day d_long</t>
  </si>
  <si>
    <t>Net position at day d_long</t>
  </si>
  <si>
    <t>A net of zero shows the forward-forward rate is the only rate that removes arbitrage between borrowing long and rolling short. If a bank quotes an FRA away from this rate, the two routes no longer match and the difference is arbitrage profit before costs and credit charges.</t>
  </si>
  <si>
    <t xml:space="preserve">Using z(1) = 6.00% and z(2) = 6.50% gives f(1,2) = 7.0024%. </t>
  </si>
  <si>
    <t>Forward Rate Agreements: Money Market Forwards in Derivatives</t>
  </si>
  <si>
    <t>What a Forward Rate Agreement is</t>
  </si>
  <si>
    <t>An FRA is an over-the-counter interest rate derivative. Two parties agree today on the interest rate that will apply to a notional deposit or loan for a period that STARTS on a future date. The agreed rate is the contract rate; the money market forward-forward rate is its fair value.</t>
  </si>
  <si>
    <t>No principal is ever exchanged and no deposit is actually placed. Only the interest difference on the notional is settled in cash, so the FRA is a pure interest rate exposure with no funding of the balance sheet.</t>
  </si>
  <si>
    <t>The BUYER of an FRA pays fixed and receives floating: it gains when the reference rate fixes above the contract rate, so it hedges a future BORROWING. The SELLER receives fixed and pays floating, hedging a future INVESTMENT or deposit.</t>
  </si>
  <si>
    <t>Reading the FRA notation</t>
  </si>
  <si>
    <t>Quote</t>
  </si>
  <si>
    <t>Fixing in (months)</t>
  </si>
  <si>
    <t>Deposit matures (months)</t>
  </si>
  <si>
    <t>Contract period (months)</t>
  </si>
  <si>
    <t>Contract period (days, approx.)</t>
  </si>
  <si>
    <t>What it hedges</t>
  </si>
  <si>
    <t>1 × 4</t>
  </si>
  <si>
    <t>3 × 6</t>
  </si>
  <si>
    <t>6 × 12</t>
  </si>
  <si>
    <t>9 × 12</t>
  </si>
  <si>
    <t>A 3-month borrowing or deposit starting in 1 month</t>
  </si>
  <si>
    <t>A 3-month borrowing or deposit starting in 3 months</t>
  </si>
  <si>
    <t>A 6-month borrowing or deposit starting in 6 months</t>
  </si>
  <si>
    <t>A 3-month borrowing or deposit starting in 9 months</t>
  </si>
  <si>
    <t>Key dates and contract terms</t>
  </si>
  <si>
    <t>Term</t>
  </si>
  <si>
    <t>Meaning</t>
  </si>
  <si>
    <t>Trade date</t>
  </si>
  <si>
    <t>The day the FRA is agreed and the contract rate is fixed. The forward rate is known today from the money market curve.</t>
  </si>
  <si>
    <t>Fixing date</t>
  </si>
  <si>
    <t>The day the reference rate is observed, normally two business days before the contract period begins.</t>
  </si>
  <si>
    <t>Settlement date</t>
  </si>
  <si>
    <t>The first day of the contract period. Cash settlement is paid on this date, which is why the interest difference must be discounted.</t>
  </si>
  <si>
    <t>Maturity date</t>
  </si>
  <si>
    <t>The last day of the notional deposit period. No cash flow occurs here on the FRA itself.</t>
  </si>
  <si>
    <t>Notional</t>
  </si>
  <si>
    <t>The reference amount used only to size the interest difference. It is never lent or borrowed under the FRA.</t>
  </si>
  <si>
    <t>Contract rate</t>
  </si>
  <si>
    <t>The fixed rate agreed on the trade date, equal to the forward-forward rate plus the dealer's bid or offer spread and any credit charge.</t>
  </si>
  <si>
    <t>Reference rate</t>
  </si>
  <si>
    <t>The floating benchmark observed on the fixing date: MIBOR for INR, SOFR for USD, EURIBOR for EUR.</t>
  </si>
  <si>
    <t>Day-count basis</t>
  </si>
  <si>
    <t>Actual/365 for INR and GBP, Actual/360 for USD and EUR. The basis must match the benchmark, or the hedge will not settle exactly.</t>
  </si>
  <si>
    <t>The contract rate is the money market forward-forward rate</t>
  </si>
  <si>
    <t>r_FRA = [ (1 + r_long × d_long / B) ÷ (1 + r_short × d_short / B) − 1 ] × B ÷ (d_long − d_short)</t>
  </si>
  <si>
    <t>3 × 6 FRA rate taken from the Money Markets tab</t>
  </si>
  <si>
    <t>This is the only contract rate that leaves no arbitrage between borrowing for the long tenor and borrowing short then rolling. A dealer quotes around it: bid below and offer above, widened for credit and capital charges.</t>
  </si>
  <si>
    <t>Cash settlement at the start of the contract period</t>
  </si>
  <si>
    <t>Settlement = Notional × (r_reference − r_FRA) × d / B ÷ (1 + r_reference × d / B)</t>
  </si>
  <si>
    <t>The interest difference accrues over the contract period but is paid on the settlement date at the start of it, so it is discounted back at the reference rate that fixed. A positive amount is paid by the seller to the buyer.</t>
  </si>
  <si>
    <t>Worked example: 3 × 6 FRA on INR, Actual/365</t>
  </si>
  <si>
    <t>Contract period (days)</t>
  </si>
  <si>
    <t>Day-count basis B</t>
  </si>
  <si>
    <t>FRA contract rate (fixed on trade date)</t>
  </si>
  <si>
    <t>Reference rate fixed on the fixing date</t>
  </si>
  <si>
    <t>Undiscounted interest difference (INR)</t>
  </si>
  <si>
    <t>Discount factor at the reference rate</t>
  </si>
  <si>
    <t>Cash settlement paid to the buyer (INR)</t>
  </si>
  <si>
    <t>Positive means rates fixed above the contract rate and the seller pays the buyer. Negative means the buyer pays the seller.</t>
  </si>
  <si>
    <t>Effective borrowing cost for the FRA buyer</t>
  </si>
  <si>
    <t>Interest on the actual borrowing at the reference rate (INR)</t>
  </si>
  <si>
    <t>Settlement received, carried to the end of the period (INR)</t>
  </si>
  <si>
    <t>Net interest cost (INR)</t>
  </si>
  <si>
    <t>Effective annualised cost of funds</t>
  </si>
  <si>
    <t>The effective cost equals the FRA contract rate whatever the fixing. That is the whole purpose of the hedge: the borrower has converted an unknown future rate into a known one, using only a derivative and no balance sheet.</t>
  </si>
  <si>
    <t>Settlement sensitivity to the fixing</t>
  </si>
  <si>
    <t>Reference rate at fixing</t>
  </si>
  <si>
    <t>Settlement to buyer (INR)</t>
  </si>
  <si>
    <t>Buyer's effective cost of funds</t>
  </si>
  <si>
    <t>How FRA forwards are used in derivatives</t>
  </si>
  <si>
    <t>Hedging: buy an FRA before a future drawdown to fix the borrowing cost; sell an FRA to fix the return on cash you expect to receive.</t>
  </si>
  <si>
    <t>Positioning: an FRA expresses a view that the realised fixing will differ from today's forward rate, with no principal funding and only margin or collateral at risk.</t>
  </si>
  <si>
    <t>Building block of swaps: an interest rate swap is economically a strip of forward rate exposures. Each floating leg payment is priced off the forward rate for its own period, so the swap rate is the fixed rate that makes the strip of forwards worth zero today.</t>
  </si>
  <si>
    <t>Valuation: floating rate notes, caps, floors and swaps are all valued by projecting cash flows off the forward curve and discounting them, which is why building the forward curve correctly comes before any pricing.</t>
  </si>
  <si>
    <t>Compared with interest rate futures: futures are exchange-traded, margined daily and settle on a linear tick value with no discounting, while FRAs are bilateral, discounted at settlement and carry counterparty credit risk. The small difference between them is the convexity or financing adjustment.</t>
  </si>
  <si>
    <t>Caution: the forward rate is not a forecast. It embeds term and liquidity premia, and modern practice discounts collateralised trades on an OIS curve while projecting the benchmark off its own curve.</t>
  </si>
  <si>
    <t>All rates are illustrative teaching inputs, not market quotes. One currency, one benchmark, no transaction costs, no credit or collateral charges.</t>
  </si>
  <si>
    <t>Spot Rates and Forward Rates: Questions and Answers</t>
  </si>
  <si>
    <t>How to use this sheet</t>
  </si>
  <si>
    <t>Teal bars are the questions and cream boxes are the answers. Read the question, answer it aloud or on paper, then check. Every answer here is consistent with the arithmetic on the calculation tabs, and the figures quoted are linked live at the bottom of this sheet.</t>
  </si>
  <si>
    <t>Q1.  What exactly is a spot rate?</t>
  </si>
  <si>
    <t>A.  The interest rate agreed today on money that starts today and is repaid in a single amount at maturity T. It is a zero-coupon rate: one cash flow in, one cash flow out, no coupons in between.</t>
  </si>
  <si>
    <t>Q2.  What is a forward rate?</t>
  </si>
  <si>
    <t>A.  The interest rate agreed today for a period that BEGINS on a future date. It is a rate for the interval from a to b, not from today to b.</t>
  </si>
  <si>
    <t>Q3.  Is the forward rate known today, or is it a guess?</t>
  </si>
  <si>
    <t>A.  It is known today. Once the spot curve and the compounding convention are fixed, the forward rate is arithmetic. What is unknown today is the future realised spot rate, which is a different thing entirely.</t>
  </si>
  <si>
    <t>Q4.  Where does the forward rate formula come from?</t>
  </si>
  <si>
    <t>A.  From no-arbitrage: (1 + z(b))^b = (1 + z(a))^a × (1 + f(a,b))^(b − a). Growing money to b in one step must equal growing to a and then over the forward interval, or a riskless profit exists.</t>
  </si>
  <si>
    <t>Q5.  Why is f(1,2) equal to 7.0024% and not 6.91%?</t>
  </si>
  <si>
    <t>A.  Because 1.065^2 = 1.134225 and 1.134225 / 1.06 − 1 = 0.0700236. There is no convention that produces 6.91%; it is simply an arithmetic slip. The 0.0924% gap is roughly 9 basis points, which is real money on a large notional.</t>
  </si>
  <si>
    <t>Q6.  Why does an upward sloping curve give a forward above the spot rate?</t>
  </si>
  <si>
    <t>A.  The longer spot is an average of the shorter spot and the forward. If the average is above the first year, the later year must be pulling it up, so the forward must exceed the one-year spot.</t>
  </si>
  <si>
    <t>Q7.  What happens on a perfectly flat curve?</t>
  </si>
  <si>
    <t>A.  Every forward equals the spot rate. Averaging equal numbers changes nothing, which is why a flat curve is the sanity check for any forward calculation you build.</t>
  </si>
  <si>
    <t>Q8.  What does an inverted curve imply?</t>
  </si>
  <si>
    <t>A.  Forwards fall below the short spot rate, and if the inversion is steep enough the implied forward can be negative. A negative forward is not an error; it simply means the discount factor ratio is below one.</t>
  </si>
  <si>
    <t>Q9.  Is the forward rate a forecast of the future spot rate?</t>
  </si>
  <si>
    <t>A.  No. It equals the expected future rate only under the pure expectations hypothesis. In practice it also contains term, liquidity and risk premia, so it is a break-even rate rather than a prediction.</t>
  </si>
  <si>
    <t>Q10.  What does the forward rate actually tell me then?</t>
  </si>
  <si>
    <t>A.  It is the break-even rate: the future rate at which rolling short investments would exactly match locking in the long rate today. If you believe the realised rate will be higher, borrow long; if lower, roll short.</t>
  </si>
  <si>
    <t>Q11.  How is the money market view different from the bond view?</t>
  </si>
  <si>
    <t>A.  Money market tenors of one year or less use SIMPLE interest with an explicit day count (Actual/365 for INR, Actual/360 for USD). Bond maths compounds. The same economics, two quoting conventions, and they must never be compared without conversion.</t>
  </si>
  <si>
    <t>Q12.  Does calculating a forward rate lock in my return?</t>
  </si>
  <si>
    <t>A.  No. Only a contract locks it: an FRA, a forward deposit, or a matched borrow-and-lend position. Simply planning to reinvest at the future spot rate leaves you fully exposed to whatever that rate turns out to be.</t>
  </si>
  <si>
    <t>Q13.  How does an FRA use the forward rate?</t>
  </si>
  <si>
    <t>A.  The FRA contract rate IS the money market forward-forward rate, plus the dealer's spread. On the fixing date the reference rate is compared with the contract rate and the interest difference on the notional is settled in cash.</t>
  </si>
  <si>
    <t>Q14.  What does the 3 × 6 notation mean?</t>
  </si>
  <si>
    <t>A.  Settlement occurs in 3 months and the notional deposit matures in 6 months, so the contract covers the 3-month period (about 91 days) beginning 3 months from today.</t>
  </si>
  <si>
    <t>Q15.  Why is FRA settlement discounted?</t>
  </si>
  <si>
    <t>A.  Because the interest difference accrues over the contract period but is paid on the settlement date at the START of that period. Paying it early means paying its present value, discounted at the reference rate that fixed.</t>
  </si>
  <si>
    <t>Q16.  Why is an interest rate swap called a strip of forwards?</t>
  </si>
  <si>
    <t>A.  Each floating payment of a swap is priced off the forward rate for its own period. The swap rate is simply the single fixed rate that makes that whole strip of forward exposures worth zero today.</t>
  </si>
  <si>
    <t>Q17.  What breaks these clean equalities in practice?</t>
  </si>
  <si>
    <t>A.  Bid-offer spreads, counterparty credit and capital charges, day-count mismatches between the hedge and the exposure, collateral conventions that force OIS discounting, and taxes. The arithmetic is the floor, not the quote.</t>
  </si>
  <si>
    <t>Figures quoted above, linked live</t>
  </si>
  <si>
    <t>Implied forward f(1,2) — Worked Example</t>
  </si>
  <si>
    <t>3 × 6 forward-forward rate — Money Markets</t>
  </si>
  <si>
    <t>3 × 6 FRA cash settlement at a 7.25% fixing — FRA in Derivatives</t>
  </si>
  <si>
    <t>If any input on those tabs changes, these three figures move with it, so the answers above stay true to the workbook.</t>
  </si>
  <si>
    <t>Contents</t>
  </si>
  <si>
    <t>Spot rates to forward rates — workbook map</t>
  </si>
  <si>
    <t>#</t>
  </si>
  <si>
    <t>Go to sheet</t>
  </si>
  <si>
    <t>What it covers</t>
  </si>
  <si>
    <t>Click any sheet name to jump straight to it. Cream cells with blue text are editable inputs; green figures are links from another sheet; black figures are calculated.</t>
  </si>
  <si>
    <t>Definitions of spot, forward and future realised rates, the no-arbitrage identity, and the corrections to the reference image.</t>
  </si>
  <si>
    <t>The corrected 6.00% / 6.50% arithmetic, and proof that the direct two-year route and the locked-forward route end at the same value.</t>
  </si>
  <si>
    <t>A ten-year zero-coupon curve you can edit, with discount factors, one-year forwards and an identity check.</t>
  </si>
  <si>
    <t>Pick any interval on the curve and see the same growth factor quoted four ways: annual effective, simple, continuous and semiannual nominal.</t>
  </si>
  <si>
    <t>Money Markets</t>
  </si>
  <si>
    <t>The simple-interest view: Actual/365 day counts, a five-tenor spot curve, forward-forward rates and a 3 × 6 no-arbitrage proof.</t>
  </si>
  <si>
    <t>FRA in Derivatives</t>
  </si>
  <si>
    <t>How the money market forward becomes an FRA contract rate: notation, key dates, discounted cash settlement and the uses in derivatives.</t>
  </si>
  <si>
    <t>How the one-year forward responds as either spot rate moves, with the base case at the centre of the grid.</t>
  </si>
  <si>
    <t>Four questions with live solutions and an error check in basis points.</t>
  </si>
  <si>
    <t>Q and A</t>
  </si>
  <si>
    <t>Seventeen conceptual questions and answers covering spot rates, forwards, conventions and FRAs.</t>
  </si>
  <si>
    <t>References, notation and the teaching assumptions behind every number in the workbook.</t>
  </si>
  <si>
    <t>Claude Log</t>
  </si>
  <si>
    <t>A journal of what was changed in this workbook, when, and why.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</si>
</sst>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0"/>
    <numFmt numFmtId="165" formatCode="0.0000%"/>
    <numFmt numFmtId="170" formatCode="\₹#,##0.00;[Red]\(\₹#,##0.00\);\-"/>
    <numFmt numFmtId="171" formatCode="0.0"/>
  </numFmts>
  <fonts count="32">
    <font>
      <sz val="11"/>
      <name val="Carlito"/>
    </font>
    <font>
      <sz val="11"/>
      <color rgb="FF263543"/>
      <name val="Arial"/>
      <family val="2"/>
    </font>
    <font>
      <sz val="11"/>
      <name val="Carlito"/>
    </font>
    <font>
      <sz val="20"/>
      <color rgb="FF263543"/>
      <name val="Arial"/>
      <family val="2"/>
    </font>
    <font>
      <sz val="20"/>
      <name val="Carlito"/>
    </font>
    <font>
      <b/>
      <sz val="22"/>
      <color rgb="FFFFFFFF"/>
      <name val="Aptos"/>
    </font>
    <font>
      <sz val="22"/>
      <color rgb="FF1E2933"/>
      <name val="Aptos"/>
    </font>
    <font>
      <b/>
      <sz val="22"/>
      <color rgb="FF1E2933"/>
      <name val="Aptos"/>
    </font>
    <font>
      <b/>
      <sz val="28"/>
      <color rgb="FFFFFFFF"/>
      <name val="Aptos"/>
    </font>
    <font>
      <i/>
      <sz val="18"/>
      <color rgb="FFDCEAF3"/>
      <name val="Aptos"/>
    </font>
    <font>
      <sz val="20"/>
      <color rgb="FF1E2933"/>
      <name val="Aptos"/>
    </font>
    <font>
      <b/>
      <sz val="22"/>
      <color rgb="FF0B2E4F"/>
      <name val="Aptos"/>
    </font>
    <font>
      <b/>
      <sz val="20"/>
      <color rgb="FF0B2E4F"/>
      <name val="Aptos"/>
    </font>
    <font>
      <sz val="22"/>
      <color rgb="FF0000FF"/>
      <name val="Aptos"/>
    </font>
    <font>
      <sz val="22"/>
      <color rgb="FF000000"/>
      <name val="Aptos"/>
    </font>
    <font>
      <i/>
      <sz val="22"/>
      <color rgb="FF0B2E4F"/>
      <name val="Aptos"/>
    </font>
    <font>
      <i/>
      <sz val="18"/>
      <color rgb="FF0B2E4F"/>
      <name val="Aptos"/>
    </font>
    <font>
      <sz val="22"/>
      <color rgb="FF008000"/>
      <name val="Aptos"/>
    </font>
    <font>
      <b/>
      <sz val="22"/>
      <color rgb="FF0000FF"/>
      <name val="Aptos"/>
    </font>
    <font>
      <b/>
      <sz val="20"/>
      <color rgb="FF0000FF"/>
      <name val="Aptos"/>
    </font>
    <font>
      <u/>
      <sz val="11"/>
      <color theme="10"/>
      <name val="Carlito"/>
    </font>
    <font>
      <sz val="19"/>
      <color rgb="FF1E2933"/>
      <name val="Aptos"/>
    </font>
    <font>
      <b/>
      <sz val="19"/>
      <color rgb="FF1E2933"/>
      <name val="Consolas"/>
      <family val="2"/>
    </font>
    <font>
      <b/>
      <sz val="19"/>
      <color rgb="FF0B2E4F"/>
      <name val="Aptos"/>
    </font>
    <font>
      <b/>
      <i/>
      <sz val="22"/>
      <color rgb="FF0B2E4F"/>
      <name val="Aptos"/>
    </font>
    <font>
      <b/>
      <sz val="22"/>
      <color rgb="FF000000"/>
      <name val="Aptos"/>
    </font>
    <font>
      <sz val="17"/>
      <color rgb="FF1E2933"/>
      <name val="Aptos"/>
    </font>
    <font>
      <b/>
      <sz val="22"/>
      <color rgb="FF008000"/>
      <name val="Aptos"/>
    </font>
    <font>
      <b/>
      <sz val="21"/>
      <color rgb="FFFFFFFF"/>
      <name val="Aptos"/>
    </font>
    <font>
      <i/>
      <sz val="19"/>
      <color rgb="FF0B2E4F"/>
      <name val="Aptos"/>
    </font>
    <font>
      <sz val="18"/>
      <color rgb="FF1E2933"/>
      <name val="Aptos"/>
    </font>
    <font>
      <b/>
      <u/>
      <sz val="21"/>
      <color rgb="FF176B9B"/>
      <name val="Aptos"/>
    </font>
  </fonts>
  <fills count="9">
    <fill>
      <patternFill patternType="none"/>
    </fill>
    <fill>
      <patternFill patternType="gray125"/>
    </fill>
    <fill>
      <patternFill patternType="solid">
        <fgColor rgb="FF0B2E4F"/>
        <bgColor indexed="64"/>
      </patternFill>
    </fill>
    <fill>
      <patternFill patternType="solid">
        <fgColor rgb="FF176B9B"/>
        <bgColor indexed="64"/>
      </patternFill>
    </fill>
    <fill>
      <patternFill patternType="solid">
        <fgColor rgb="FFEAF3F8"/>
        <bgColor indexed="64"/>
      </patternFill>
    </fill>
    <fill>
      <patternFill patternType="solid">
        <fgColor rgb="FFD6E4EF"/>
        <bgColor indexed="64"/>
      </patternFill>
    </fill>
    <fill>
      <patternFill patternType="solid">
        <fgColor rgb="FFF2F7FA"/>
        <bgColor indexed="64"/>
      </patternFill>
    </fill>
    <fill>
      <patternFill patternType="solid">
        <fgColor rgb="FFFFF4D6"/>
        <bgColor indexed="64"/>
      </patternFill>
    </fill>
    <fill>
      <patternFill patternType="solid">
        <fgColor rgb="FFE7ECEF"/>
        <bgColor indexed="64"/>
      </patternFill>
    </fill>
  </fills>
  <borders count="16">
    <border>
      <left/>
      <right/>
      <top/>
      <bottom/>
      <diagonal/>
    </border>
    <border>
      <left/>
      <right/>
      <top style="thin">
        <color rgb="FF176B9B"/>
      </top>
      <bottom/>
      <diagonal/>
    </border>
    <border>
      <left/>
      <right/>
      <top style="thin">
        <color rgb="FF176B9B"/>
      </top>
      <bottom style="thin">
        <color rgb="FF176B9B"/>
      </bottom>
      <diagonal/>
    </border>
    <border>
      <left/>
      <right/>
      <top/>
      <bottom style="thin">
        <color rgb="FF176B9B"/>
      </bottom>
      <diagonal/>
    </border>
    <border>
      <left style="thin">
        <color rgb="FF176B9B"/>
      </left>
      <right/>
      <top style="thin">
        <color rgb="FF176B9B"/>
      </top>
      <bottom style="thin">
        <color rgb="FF176B9B"/>
      </bottom>
      <diagonal/>
    </border>
    <border>
      <left style="thin">
        <color rgb="FF176B9B"/>
      </left>
      <right/>
      <top style="thin">
        <color rgb="FF176B9B"/>
      </top>
      <bottom/>
      <diagonal/>
    </border>
    <border>
      <left style="thin">
        <color rgb="FF176B9B"/>
      </left>
      <right/>
      <top/>
      <bottom/>
      <diagonal/>
    </border>
    <border>
      <left style="thin">
        <color rgb="FF176B9B"/>
      </left>
      <right/>
      <top/>
      <bottom style="thin">
        <color rgb="FF176B9B"/>
      </bottom>
      <diagonal/>
    </border>
    <border>
      <left style="thin">
        <color rgb="FF176B9B"/>
      </left>
      <right style="thin">
        <color rgb="FF176B9B"/>
      </right>
      <top style="thin">
        <color rgb="FF176B9B"/>
      </top>
      <bottom style="thin">
        <color rgb="FF176B9B"/>
      </bottom>
      <diagonal/>
    </border>
    <border>
      <left/>
      <right style="thin">
        <color rgb="FF176B9B"/>
      </right>
      <top style="thin">
        <color rgb="FF176B9B"/>
      </top>
      <bottom/>
      <diagonal/>
    </border>
    <border>
      <left/>
      <right style="thin">
        <color rgb="FF176B9B"/>
      </right>
      <top/>
      <bottom/>
      <diagonal/>
    </border>
    <border>
      <left/>
      <right style="thin">
        <color rgb="FF176B9B"/>
      </right>
      <top/>
      <bottom style="thin">
        <color rgb="FF176B9B"/>
      </bottom>
      <diagonal/>
    </border>
    <border>
      <left/>
      <right style="thin">
        <color rgb="FF176B9B"/>
      </right>
      <top style="thin">
        <color rgb="FF176B9B"/>
      </top>
      <bottom style="thin">
        <color rgb="FF176B9B"/>
      </bottom>
      <diagonal/>
    </border>
    <border>
      <left style="thin">
        <color rgb="FF176B9B"/>
      </left>
      <right style="thin">
        <color rgb="FF176B9B"/>
      </right>
      <top style="thin">
        <color rgb="FF176B9B"/>
      </top>
      <bottom/>
      <diagonal/>
    </border>
    <border>
      <left/>
      <right/>
      <top style="thin">
        <color rgb="FF0B2E4F"/>
      </top>
      <bottom style="thin">
        <color rgb="FF176B9B"/>
      </bottom>
      <diagonal/>
    </border>
    <border>
      <left/>
      <right/>
      <top style="thin">
        <color rgb="FF0B2E4F"/>
      </top>
      <bottom/>
      <diagonal/>
    </border>
  </borders>
  <cellStyleXfs count="3">
    <xf numFmtId="0" fontId="0" fillId="0" borderId="0"/>
    <xf numFmtId="9" fontId="2" fillId="0" borderId="0" applyFont="0" applyFill="0" applyBorder="0" applyAlignment="0" applyProtection="0"/>
    <xf numFmtId="0" fontId="20" fillId="0" borderId="0" applyNumberFormat="0" applyFill="0" applyBorder="0" applyAlignment="0" applyProtection="0"/>
  </cellStyleXfs>
  <cellXfs count="140">
    <xf numFmtId="0" fontId="0" fillId="0" borderId="0" xfId="0"/>
    <xf numFmtId="0" fontId="1" fillId="0" borderId="0" xfId="0" applyFont="1"/>
    <xf numFmtId="0" fontId="3" fillId="0" borderId="0" xfId="0" applyFont="1"/>
    <xf numFmtId="0" fontId="4" fillId="0" borderId="0" xfId="0" applyFont="1"/>
    <xf numFmtId="0" fontId="6" fillId="0" borderId="0" xfId="0" applyFont="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5" fillId="3" borderId="0" xfId="0" applyFont="1" applyFill="1" applyAlignment="1">
      <alignment vertical="center"/>
    </xf>
    <xf numFmtId="0" fontId="21" fillId="4" borderId="1" xfId="0" applyFont="1" applyFill="1" applyBorder="1" applyAlignment="1">
      <alignment vertical="center" wrapText="1"/>
    </xf>
    <xf numFmtId="0" fontId="21" fillId="4" borderId="2" xfId="0" applyFont="1" applyFill="1" applyBorder="1" applyAlignment="1">
      <alignment vertical="center" wrapText="1"/>
    </xf>
    <xf numFmtId="0" fontId="21" fillId="4" borderId="4" xfId="0" applyFont="1" applyFill="1" applyBorder="1" applyAlignment="1">
      <alignment vertical="center" wrapText="1"/>
    </xf>
    <xf numFmtId="0" fontId="21" fillId="4" borderId="12" xfId="0" applyFont="1" applyFill="1" applyBorder="1" applyAlignment="1">
      <alignment vertical="center" wrapText="1"/>
    </xf>
    <xf numFmtId="0" fontId="21" fillId="4" borderId="5" xfId="0" applyFont="1" applyFill="1" applyBorder="1" applyAlignment="1">
      <alignment vertical="center" wrapText="1"/>
    </xf>
    <xf numFmtId="0" fontId="21" fillId="4" borderId="9" xfId="0" applyFont="1" applyFill="1" applyBorder="1" applyAlignment="1">
      <alignment vertical="center" wrapText="1"/>
    </xf>
    <xf numFmtId="0" fontId="22" fillId="4" borderId="4" xfId="0" applyFont="1" applyFill="1" applyBorder="1" applyAlignment="1">
      <alignment horizontal="center" vertical="center" wrapText="1"/>
    </xf>
    <xf numFmtId="0" fontId="22" fillId="4" borderId="2"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12" fillId="0" borderId="0" xfId="0" applyFont="1" applyAlignment="1">
      <alignment vertical="center" wrapText="1"/>
    </xf>
    <xf numFmtId="0" fontId="23" fillId="5" borderId="8" xfId="0" applyFont="1" applyFill="1" applyBorder="1" applyAlignment="1">
      <alignment horizontal="center" vertical="center" wrapText="1"/>
    </xf>
    <xf numFmtId="0" fontId="6" fillId="0" borderId="8" xfId="0" applyFont="1" applyBorder="1" applyAlignment="1">
      <alignment vertical="center"/>
    </xf>
    <xf numFmtId="0" fontId="6" fillId="0" borderId="8" xfId="0" applyFont="1" applyBorder="1" applyAlignment="1">
      <alignment horizontal="center" vertical="center"/>
    </xf>
    <xf numFmtId="0" fontId="6" fillId="6" borderId="8" xfId="0" applyFont="1" applyFill="1" applyBorder="1" applyAlignment="1">
      <alignment vertical="center"/>
    </xf>
    <xf numFmtId="0" fontId="6" fillId="6" borderId="8" xfId="0" applyFont="1" applyFill="1" applyBorder="1" applyAlignment="1">
      <alignment horizontal="center" vertical="center"/>
    </xf>
    <xf numFmtId="1" fontId="13" fillId="7" borderId="0" xfId="0" applyNumberFormat="1" applyFont="1" applyFill="1" applyAlignment="1">
      <alignment horizontal="center" vertical="center"/>
    </xf>
    <xf numFmtId="170" fontId="13" fillId="7" borderId="0" xfId="0" applyNumberFormat="1" applyFont="1" applyFill="1" applyAlignment="1">
      <alignment horizontal="center" vertical="center"/>
    </xf>
    <xf numFmtId="1" fontId="6" fillId="6" borderId="8" xfId="0" applyNumberFormat="1" applyFont="1" applyFill="1" applyBorder="1" applyAlignment="1">
      <alignment horizontal="center" vertical="center"/>
    </xf>
    <xf numFmtId="1" fontId="13" fillId="7" borderId="8" xfId="0" applyNumberFormat="1" applyFont="1" applyFill="1" applyBorder="1" applyAlignment="1">
      <alignment horizontal="center" vertical="center"/>
    </xf>
    <xf numFmtId="10" fontId="13" fillId="7" borderId="8" xfId="0" applyNumberFormat="1" applyFont="1" applyFill="1" applyBorder="1" applyAlignment="1">
      <alignment horizontal="center" vertical="center"/>
    </xf>
    <xf numFmtId="164" fontId="14" fillId="0" borderId="8" xfId="0" applyNumberFormat="1" applyFont="1" applyBorder="1" applyAlignment="1">
      <alignment horizontal="center" vertical="center"/>
    </xf>
    <xf numFmtId="10" fontId="14" fillId="0" borderId="8" xfId="0" applyNumberFormat="1" applyFont="1" applyBorder="1" applyAlignment="1">
      <alignment horizontal="center" vertical="center"/>
    </xf>
    <xf numFmtId="164" fontId="14" fillId="6" borderId="8" xfId="0" applyNumberFormat="1" applyFont="1" applyFill="1" applyBorder="1" applyAlignment="1">
      <alignment horizontal="center" vertical="center"/>
    </xf>
    <xf numFmtId="10" fontId="14" fillId="6" borderId="8" xfId="0" applyNumberFormat="1" applyFont="1" applyFill="1" applyBorder="1" applyAlignment="1">
      <alignment horizontal="center" vertical="center"/>
    </xf>
    <xf numFmtId="1" fontId="14" fillId="0" borderId="8" xfId="0" applyNumberFormat="1" applyFont="1" applyBorder="1" applyAlignment="1">
      <alignment horizontal="center" vertical="center"/>
    </xf>
    <xf numFmtId="1" fontId="14" fillId="6" borderId="8" xfId="0" applyNumberFormat="1" applyFont="1" applyFill="1" applyBorder="1" applyAlignment="1">
      <alignment horizontal="center" vertical="center"/>
    </xf>
    <xf numFmtId="10" fontId="13" fillId="7" borderId="0" xfId="0" applyNumberFormat="1" applyFont="1" applyFill="1" applyAlignment="1">
      <alignment horizontal="center" vertical="center"/>
    </xf>
    <xf numFmtId="1" fontId="14" fillId="0" borderId="0" xfId="0" applyNumberFormat="1" applyFont="1" applyAlignment="1">
      <alignment horizontal="center" vertical="center"/>
    </xf>
    <xf numFmtId="164" fontId="14" fillId="0" borderId="0" xfId="0" applyNumberFormat="1" applyFont="1" applyAlignment="1">
      <alignment horizontal="center" vertical="center"/>
    </xf>
    <xf numFmtId="10" fontId="14" fillId="0" borderId="0" xfId="0" applyNumberFormat="1" applyFont="1" applyAlignment="1">
      <alignment horizontal="center" vertical="center"/>
    </xf>
    <xf numFmtId="10" fontId="24" fillId="7" borderId="0" xfId="0" applyNumberFormat="1" applyFont="1" applyFill="1" applyAlignment="1">
      <alignment horizontal="center" vertical="center"/>
    </xf>
    <xf numFmtId="170" fontId="14" fillId="0" borderId="0" xfId="0" applyNumberFormat="1" applyFont="1" applyAlignment="1">
      <alignment horizontal="center" vertical="center"/>
    </xf>
    <xf numFmtId="0" fontId="21" fillId="4" borderId="7" xfId="0" applyFont="1" applyFill="1" applyBorder="1" applyAlignment="1">
      <alignment vertical="center" wrapText="1"/>
    </xf>
    <xf numFmtId="0" fontId="21" fillId="4" borderId="3" xfId="0" applyFont="1" applyFill="1" applyBorder="1" applyAlignment="1">
      <alignment vertical="center" wrapText="1"/>
    </xf>
    <xf numFmtId="0" fontId="12" fillId="8" borderId="14" xfId="0" applyFont="1" applyFill="1" applyBorder="1" applyAlignment="1">
      <alignment vertical="center" wrapText="1"/>
    </xf>
    <xf numFmtId="0" fontId="7" fillId="8" borderId="14" xfId="0" applyFont="1" applyFill="1" applyBorder="1" applyAlignment="1">
      <alignment vertical="center"/>
    </xf>
    <xf numFmtId="170" fontId="25" fillId="8" borderId="14" xfId="0" applyNumberFormat="1" applyFont="1" applyFill="1" applyBorder="1" applyAlignment="1">
      <alignment horizontal="center" vertical="center"/>
    </xf>
    <xf numFmtId="0" fontId="6" fillId="0" borderId="0" xfId="0" applyFont="1" applyFill="1" applyAlignment="1">
      <alignment vertical="center"/>
    </xf>
    <xf numFmtId="0" fontId="9" fillId="2" borderId="0" xfId="0" applyFont="1" applyFill="1" applyAlignment="1">
      <alignment vertical="center" wrapText="1"/>
    </xf>
    <xf numFmtId="0" fontId="5" fillId="3" borderId="0" xfId="0" applyFont="1" applyFill="1" applyAlignment="1">
      <alignment vertical="center" wrapText="1"/>
    </xf>
    <xf numFmtId="0" fontId="10" fillId="4" borderId="5" xfId="0" applyFont="1" applyFill="1" applyBorder="1" applyAlignment="1">
      <alignment vertical="center" wrapText="1"/>
    </xf>
    <xf numFmtId="0" fontId="10" fillId="4" borderId="1" xfId="0" applyFont="1" applyFill="1" applyBorder="1" applyAlignment="1">
      <alignment vertical="center" wrapText="1"/>
    </xf>
    <xf numFmtId="0" fontId="10" fillId="4" borderId="9" xfId="0" applyFont="1" applyFill="1" applyBorder="1" applyAlignment="1">
      <alignment vertical="center" wrapText="1"/>
    </xf>
    <xf numFmtId="0" fontId="10" fillId="4" borderId="6" xfId="0" applyFont="1" applyFill="1" applyBorder="1" applyAlignment="1">
      <alignment vertical="center" wrapText="1"/>
    </xf>
    <xf numFmtId="0" fontId="10" fillId="4" borderId="0" xfId="0" applyFont="1" applyFill="1" applyBorder="1" applyAlignment="1">
      <alignment vertical="center" wrapText="1"/>
    </xf>
    <xf numFmtId="0" fontId="10" fillId="4" borderId="10" xfId="0" applyFont="1" applyFill="1" applyBorder="1" applyAlignment="1">
      <alignment vertical="center" wrapText="1"/>
    </xf>
    <xf numFmtId="0" fontId="10" fillId="4" borderId="7" xfId="0" applyFont="1" applyFill="1" applyBorder="1" applyAlignment="1">
      <alignment vertical="center" wrapText="1"/>
    </xf>
    <xf numFmtId="0" fontId="10" fillId="4" borderId="3" xfId="0" applyFont="1" applyFill="1" applyBorder="1" applyAlignment="1">
      <alignment vertical="center" wrapText="1"/>
    </xf>
    <xf numFmtId="0" fontId="10" fillId="4" borderId="11" xfId="0" applyFont="1" applyFill="1" applyBorder="1" applyAlignment="1">
      <alignment vertical="center" wrapText="1"/>
    </xf>
    <xf numFmtId="0" fontId="11" fillId="0" borderId="0" xfId="0" applyFont="1" applyFill="1" applyAlignment="1">
      <alignment vertical="center" wrapText="1"/>
    </xf>
    <xf numFmtId="0" fontId="6" fillId="0" borderId="0" xfId="0" applyFont="1" applyFill="1" applyAlignment="1">
      <alignment vertical="center" wrapText="1"/>
    </xf>
    <xf numFmtId="10" fontId="13" fillId="7" borderId="0" xfId="0" applyNumberFormat="1" applyFont="1" applyFill="1" applyAlignment="1">
      <alignment vertical="center"/>
    </xf>
    <xf numFmtId="170" fontId="13" fillId="7" borderId="0" xfId="0" applyNumberFormat="1" applyFont="1" applyFill="1" applyAlignment="1">
      <alignment vertical="center"/>
    </xf>
    <xf numFmtId="0" fontId="11" fillId="0" borderId="0" xfId="0" applyFont="1" applyFill="1" applyAlignment="1">
      <alignment vertical="center"/>
    </xf>
    <xf numFmtId="164" fontId="14" fillId="0" borderId="0" xfId="0" applyNumberFormat="1" applyFont="1" applyFill="1" applyAlignment="1">
      <alignment vertical="center"/>
    </xf>
    <xf numFmtId="0" fontId="14" fillId="0" borderId="0" xfId="0" applyFont="1" applyFill="1" applyAlignment="1">
      <alignment vertical="center"/>
    </xf>
    <xf numFmtId="170" fontId="14" fillId="0" borderId="0" xfId="0" applyNumberFormat="1" applyFont="1" applyFill="1" applyAlignment="1">
      <alignment vertical="center"/>
    </xf>
    <xf numFmtId="0" fontId="10" fillId="4" borderId="4" xfId="0" applyFont="1" applyFill="1" applyBorder="1" applyAlignment="1">
      <alignment vertical="center" wrapText="1"/>
    </xf>
    <xf numFmtId="0" fontId="10" fillId="4" borderId="2" xfId="0" applyFont="1" applyFill="1" applyBorder="1" applyAlignment="1">
      <alignment vertical="center" wrapText="1"/>
    </xf>
    <xf numFmtId="0" fontId="10" fillId="4" borderId="12" xfId="0" applyFont="1" applyFill="1" applyBorder="1" applyAlignment="1">
      <alignment vertical="center" wrapText="1"/>
    </xf>
    <xf numFmtId="0" fontId="5" fillId="3" borderId="0" xfId="0" applyFont="1" applyFill="1" applyBorder="1" applyAlignment="1">
      <alignment horizontal="center" vertical="center" wrapText="1"/>
    </xf>
    <xf numFmtId="0" fontId="12" fillId="5" borderId="8" xfId="0" applyFont="1" applyFill="1" applyBorder="1" applyAlignment="1">
      <alignment horizontal="center" vertical="center" wrapText="1"/>
    </xf>
    <xf numFmtId="1" fontId="6" fillId="0" borderId="8" xfId="0" applyNumberFormat="1" applyFont="1" applyFill="1" applyBorder="1" applyAlignment="1">
      <alignment horizontal="center" vertical="center"/>
    </xf>
    <xf numFmtId="2" fontId="6" fillId="0" borderId="8" xfId="0" applyNumberFormat="1" applyFont="1" applyFill="1" applyBorder="1" applyAlignment="1">
      <alignment horizontal="center" vertical="center"/>
    </xf>
    <xf numFmtId="2" fontId="6" fillId="6" borderId="8" xfId="0" applyNumberFormat="1" applyFont="1" applyFill="1" applyBorder="1" applyAlignment="1">
      <alignment horizontal="center" vertical="center"/>
    </xf>
    <xf numFmtId="1" fontId="6" fillId="0" borderId="13" xfId="0" applyNumberFormat="1" applyFont="1" applyFill="1" applyBorder="1" applyAlignment="1">
      <alignment horizontal="center" vertical="center"/>
    </xf>
    <xf numFmtId="2" fontId="6" fillId="0" borderId="13" xfId="0" applyNumberFormat="1" applyFont="1" applyFill="1" applyBorder="1" applyAlignment="1">
      <alignment horizontal="center" vertical="center"/>
    </xf>
    <xf numFmtId="0" fontId="10" fillId="0" borderId="0" xfId="0" applyFont="1" applyFill="1" applyBorder="1" applyAlignment="1">
      <alignment vertical="center" wrapText="1"/>
    </xf>
    <xf numFmtId="164" fontId="14" fillId="0" borderId="8" xfId="0" applyNumberFormat="1" applyFont="1" applyFill="1" applyBorder="1" applyAlignment="1">
      <alignment horizontal="center" vertical="center"/>
    </xf>
    <xf numFmtId="0" fontId="6" fillId="0" borderId="8" xfId="0" applyFont="1" applyFill="1" applyBorder="1" applyAlignment="1">
      <alignment horizontal="center" vertical="center"/>
    </xf>
    <xf numFmtId="10" fontId="14" fillId="0" borderId="8" xfId="0" applyNumberFormat="1" applyFont="1" applyFill="1" applyBorder="1" applyAlignment="1">
      <alignment horizontal="center" vertical="center"/>
    </xf>
    <xf numFmtId="1" fontId="13" fillId="7" borderId="0" xfId="0" applyNumberFormat="1" applyFont="1" applyFill="1" applyAlignment="1">
      <alignment vertical="center"/>
    </xf>
    <xf numFmtId="0" fontId="16" fillId="7" borderId="0" xfId="0" applyFont="1" applyFill="1" applyAlignment="1">
      <alignment vertical="center" wrapText="1"/>
    </xf>
    <xf numFmtId="164" fontId="17" fillId="0" borderId="0" xfId="0" applyNumberFormat="1" applyFont="1" applyFill="1" applyAlignment="1">
      <alignment vertical="center"/>
    </xf>
    <xf numFmtId="1" fontId="14" fillId="0" borderId="0" xfId="0" applyNumberFormat="1" applyFont="1" applyFill="1" applyAlignment="1">
      <alignment vertical="center"/>
    </xf>
    <xf numFmtId="10" fontId="14" fillId="7" borderId="0" xfId="0" applyNumberFormat="1" applyFont="1" applyFill="1" applyAlignment="1">
      <alignment vertical="center"/>
    </xf>
    <xf numFmtId="10" fontId="19" fillId="7" borderId="8" xfId="0" applyNumberFormat="1" applyFont="1" applyFill="1" applyBorder="1" applyAlignment="1">
      <alignment horizontal="center" vertical="center" wrapText="1"/>
    </xf>
    <xf numFmtId="10" fontId="18" fillId="7" borderId="8" xfId="0" applyNumberFormat="1" applyFont="1" applyFill="1" applyBorder="1" applyAlignment="1">
      <alignment horizontal="center" vertical="center"/>
    </xf>
    <xf numFmtId="10" fontId="14" fillId="7" borderId="8" xfId="0" applyNumberFormat="1" applyFont="1" applyFill="1" applyBorder="1" applyAlignment="1">
      <alignment horizontal="center" vertical="center"/>
    </xf>
    <xf numFmtId="171" fontId="14" fillId="0" borderId="8" xfId="0" applyNumberFormat="1" applyFont="1" applyFill="1" applyBorder="1" applyAlignment="1">
      <alignment horizontal="center" vertical="center"/>
    </xf>
    <xf numFmtId="171" fontId="14" fillId="6" borderId="8" xfId="0" applyNumberFormat="1" applyFont="1" applyFill="1" applyBorder="1" applyAlignment="1">
      <alignment horizontal="center" vertical="center"/>
    </xf>
    <xf numFmtId="10" fontId="14" fillId="0" borderId="0" xfId="0" applyNumberFormat="1" applyFont="1" applyFill="1" applyAlignment="1">
      <alignment vertical="center"/>
    </xf>
    <xf numFmtId="165" fontId="15" fillId="7" borderId="0" xfId="0" applyNumberFormat="1" applyFont="1" applyFill="1" applyAlignment="1">
      <alignment vertical="center"/>
    </xf>
    <xf numFmtId="165" fontId="6" fillId="0" borderId="0" xfId="1" applyNumberFormat="1" applyFont="1" applyFill="1" applyAlignment="1">
      <alignment vertical="center"/>
    </xf>
    <xf numFmtId="0" fontId="21" fillId="4" borderId="1" xfId="0" applyFont="1" applyFill="1" applyBorder="1" applyAlignment="1">
      <alignment horizontal="left" vertical="center" wrapText="1"/>
    </xf>
    <xf numFmtId="0" fontId="21" fillId="4" borderId="2" xfId="0" applyFont="1" applyFill="1" applyBorder="1" applyAlignment="1">
      <alignment horizontal="left" vertical="center" wrapText="1"/>
    </xf>
    <xf numFmtId="0" fontId="21" fillId="4" borderId="4"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21" fillId="4" borderId="5"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2" fillId="4" borderId="5"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6" fillId="0" borderId="8" xfId="0" applyFont="1" applyBorder="1" applyAlignment="1">
      <alignment horizontal="left" vertical="center" wrapText="1"/>
    </xf>
    <xf numFmtId="0" fontId="26" fillId="6" borderId="8" xfId="0" applyFont="1" applyFill="1" applyBorder="1" applyAlignment="1">
      <alignment horizontal="left" vertical="center" wrapText="1"/>
    </xf>
    <xf numFmtId="0" fontId="23" fillId="5" borderId="8" xfId="0" applyFont="1" applyFill="1" applyBorder="1" applyAlignment="1">
      <alignment horizontal="center" vertical="center"/>
    </xf>
    <xf numFmtId="0" fontId="23" fillId="5" borderId="8" xfId="0" applyFont="1" applyFill="1" applyBorder="1" applyAlignment="1">
      <alignment horizontal="center" vertical="center"/>
    </xf>
    <xf numFmtId="0" fontId="11" fillId="0" borderId="8" xfId="0" applyFont="1" applyBorder="1" applyAlignment="1">
      <alignment vertical="center"/>
    </xf>
    <xf numFmtId="0" fontId="21" fillId="0" borderId="8" xfId="0" applyFont="1" applyBorder="1" applyAlignment="1">
      <alignment horizontal="left" vertical="center" wrapText="1"/>
    </xf>
    <xf numFmtId="0" fontId="11" fillId="6" borderId="8" xfId="0" applyFont="1" applyFill="1" applyBorder="1" applyAlignment="1">
      <alignment vertical="center"/>
    </xf>
    <xf numFmtId="0" fontId="21" fillId="6" borderId="8" xfId="0" applyFont="1" applyFill="1" applyBorder="1" applyAlignment="1">
      <alignment horizontal="left" vertical="center" wrapText="1"/>
    </xf>
    <xf numFmtId="165" fontId="27" fillId="0" borderId="0" xfId="0" applyNumberFormat="1" applyFont="1" applyAlignment="1">
      <alignment horizontal="center" vertical="center"/>
    </xf>
    <xf numFmtId="170" fontId="17" fillId="0" borderId="0" xfId="0" applyNumberFormat="1" applyFont="1" applyAlignment="1">
      <alignment horizontal="center" vertical="center"/>
    </xf>
    <xf numFmtId="1" fontId="17" fillId="0" borderId="0" xfId="0" applyNumberFormat="1" applyFont="1" applyAlignment="1">
      <alignment horizontal="center" vertical="center"/>
    </xf>
    <xf numFmtId="165" fontId="14" fillId="0" borderId="0" xfId="0" applyNumberFormat="1" applyFont="1" applyAlignment="1">
      <alignment horizontal="center" vertical="center"/>
    </xf>
    <xf numFmtId="10" fontId="18" fillId="7" borderId="0" xfId="0" applyNumberFormat="1" applyFont="1" applyFill="1" applyAlignment="1">
      <alignment horizontal="center" vertical="center"/>
    </xf>
    <xf numFmtId="170" fontId="24" fillId="7" borderId="0" xfId="0" applyNumberFormat="1" applyFont="1" applyFill="1" applyAlignment="1">
      <alignment horizontal="center" vertical="center"/>
    </xf>
    <xf numFmtId="165" fontId="11" fillId="7" borderId="0" xfId="0" applyNumberFormat="1" applyFont="1" applyFill="1" applyAlignment="1">
      <alignment horizontal="center" vertical="center"/>
    </xf>
    <xf numFmtId="0" fontId="12" fillId="8" borderId="15" xfId="0" applyFont="1" applyFill="1" applyBorder="1" applyAlignment="1">
      <alignment vertical="center" wrapText="1"/>
    </xf>
    <xf numFmtId="0" fontId="7" fillId="8" borderId="15" xfId="0" applyFont="1" applyFill="1" applyBorder="1" applyAlignment="1">
      <alignment vertical="center"/>
    </xf>
    <xf numFmtId="170" fontId="25" fillId="8" borderId="15" xfId="0" applyNumberFormat="1" applyFont="1" applyFill="1" applyBorder="1" applyAlignment="1">
      <alignment horizontal="center" vertical="center"/>
    </xf>
    <xf numFmtId="10" fontId="14" fillId="0" borderId="8" xfId="0" applyNumberFormat="1" applyFont="1" applyBorder="1" applyAlignment="1">
      <alignment vertical="center"/>
    </xf>
    <xf numFmtId="170" fontId="14" fillId="0" borderId="8" xfId="0" applyNumberFormat="1" applyFont="1" applyBorder="1" applyAlignment="1">
      <alignment horizontal="center" vertical="center"/>
    </xf>
    <xf numFmtId="165" fontId="14" fillId="0" borderId="8" xfId="0" applyNumberFormat="1" applyFont="1" applyBorder="1" applyAlignment="1">
      <alignment horizontal="center" vertical="center"/>
    </xf>
    <xf numFmtId="10" fontId="14" fillId="6" borderId="8" xfId="0" applyNumberFormat="1" applyFont="1" applyFill="1" applyBorder="1" applyAlignment="1">
      <alignment vertical="center"/>
    </xf>
    <xf numFmtId="170" fontId="14" fillId="6" borderId="8" xfId="0" applyNumberFormat="1" applyFont="1" applyFill="1" applyBorder="1" applyAlignment="1">
      <alignment horizontal="center" vertical="center"/>
    </xf>
    <xf numFmtId="165" fontId="14" fillId="6" borderId="8" xfId="0" applyNumberFormat="1" applyFont="1" applyFill="1" applyBorder="1" applyAlignment="1">
      <alignment horizontal="center" vertical="center"/>
    </xf>
    <xf numFmtId="10" fontId="11" fillId="7" borderId="8" xfId="0" applyNumberFormat="1" applyFont="1" applyFill="1" applyBorder="1" applyAlignment="1">
      <alignment vertical="center"/>
    </xf>
    <xf numFmtId="170" fontId="11" fillId="7" borderId="8" xfId="0" applyNumberFormat="1" applyFont="1" applyFill="1" applyBorder="1" applyAlignment="1">
      <alignment horizontal="center" vertical="center"/>
    </xf>
    <xf numFmtId="165" fontId="11" fillId="7" borderId="8" xfId="0" applyNumberFormat="1" applyFont="1" applyFill="1" applyBorder="1" applyAlignment="1">
      <alignment horizontal="center" vertical="center"/>
    </xf>
    <xf numFmtId="0" fontId="5" fillId="3" borderId="0" xfId="0" applyFont="1" applyFill="1" applyAlignment="1">
      <alignment horizontal="left" vertical="center" wrapText="1"/>
    </xf>
    <xf numFmtId="0" fontId="28" fillId="3" borderId="0" xfId="0" applyFont="1" applyFill="1" applyAlignment="1">
      <alignment horizontal="left" vertical="center" wrapText="1"/>
    </xf>
    <xf numFmtId="0" fontId="29" fillId="7" borderId="2" xfId="0" applyFont="1" applyFill="1" applyBorder="1" applyAlignment="1">
      <alignment horizontal="left" vertical="center" wrapText="1"/>
    </xf>
    <xf numFmtId="0" fontId="29" fillId="7" borderId="4" xfId="0" applyFont="1" applyFill="1" applyBorder="1" applyAlignment="1">
      <alignment horizontal="left" vertical="center" wrapText="1"/>
    </xf>
    <xf numFmtId="0" fontId="29" fillId="7" borderId="12" xfId="0" applyFont="1" applyFill="1" applyBorder="1" applyAlignment="1">
      <alignment horizontal="left" vertical="center" wrapText="1"/>
    </xf>
    <xf numFmtId="170" fontId="27" fillId="0" borderId="0" xfId="0" applyNumberFormat="1" applyFont="1" applyAlignment="1">
      <alignment horizontal="center" vertical="center"/>
    </xf>
    <xf numFmtId="0" fontId="12" fillId="5" borderId="8" xfId="0" applyFont="1" applyFill="1" applyBorder="1" applyAlignment="1">
      <alignment horizontal="center" vertical="center"/>
    </xf>
    <xf numFmtId="0" fontId="12" fillId="5" borderId="8" xfId="0" applyFont="1" applyFill="1" applyBorder="1" applyAlignment="1">
      <alignment horizontal="center" vertical="center"/>
    </xf>
    <xf numFmtId="0" fontId="30" fillId="0" borderId="8" xfId="0" applyFont="1" applyBorder="1" applyAlignment="1">
      <alignment horizontal="left" vertical="center" wrapText="1"/>
    </xf>
    <xf numFmtId="0" fontId="30" fillId="6" borderId="8" xfId="0" applyFont="1" applyFill="1" applyBorder="1" applyAlignment="1">
      <alignment horizontal="left" vertical="center" wrapText="1"/>
    </xf>
    <xf numFmtId="0" fontId="31" fillId="0" borderId="8" xfId="2" applyFont="1" applyBorder="1" applyAlignment="1">
      <alignment horizontal="left" vertical="center"/>
    </xf>
    <xf numFmtId="0" fontId="31" fillId="6" borderId="8" xfId="2" applyFont="1" applyFill="1" applyBorder="1" applyAlignment="1">
      <alignment horizontal="left" vertical="center"/>
    </xf>
  </cellXfs>
  <cellStyles count="3">
    <cellStyle name="Hyperlink" xfId="2" builtinId="8"/>
    <cellStyle name="Normal" xfId="0" builtinId="0"/>
    <cellStyle name="Per cent" xfId="1" builtinId="5"/>
  </cellStyles>
  <dxfs count="8">
    <dxf>
      <font>
        <color rgb="FFB23A48"/>
      </font>
    </dxf>
    <dxf>
      <font>
        <color rgb="FF2E7D57"/>
      </font>
    </dxf>
    <dxf>
      <font>
        <color rgb="FFB23A48"/>
      </font>
    </dxf>
    <dxf>
      <font>
        <color rgb="FF2E7D57"/>
      </font>
    </dxf>
    <dxf>
      <font>
        <b/>
        <i val="0"/>
        <color rgb="FFB23A48"/>
      </font>
    </dxf>
    <dxf>
      <font>
        <b/>
        <i val="0"/>
        <color rgb="FF2E7D57"/>
      </font>
    </dxf>
    <dxf>
      <font>
        <b/>
        <i val="0"/>
        <color rgb="FFB23A48"/>
      </font>
    </dxf>
    <dxf>
      <font>
        <b/>
        <i val="0"/>
        <color rgb="FF2E7D57"/>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a:lstStyle/>
          <a:p>
            <a:r>
              <a:rPr lang="en-IN" sz="1125">
                <a:latin typeface="Arial"/>
                <a:ea typeface="Arial"/>
                <a:cs typeface="Arial"/>
              </a:rPr>
              <a:t>Equivalent value path (INR)</a:t>
            </a:r>
          </a:p>
        </c:rich>
      </c:tx>
      <c:overlay val="0"/>
    </c:title>
    <c:autoTitleDeleted val="0"/>
    <c:plotArea>
      <c:layout/>
      <c:lineChart>
        <c:grouping val="standard"/>
        <c:varyColors val="0"/>
        <c:ser>
          <c:idx val="0"/>
          <c:order val="0"/>
          <c:tx>
            <c:v>Direct: valuation*</c:v>
          </c:tx>
          <c:marker>
            <c:symbol val="none"/>
          </c:marker>
          <c:cat>
            <c:numRef>
              <c:f>'Worked Example'!$B$23:$B$25</c:f>
              <c:numCache>
                <c:formatCode>0</c:formatCode>
                <c:ptCount val="3"/>
                <c:pt idx="0">
                  <c:v>0</c:v>
                </c:pt>
                <c:pt idx="1">
                  <c:v>1</c:v>
                </c:pt>
                <c:pt idx="2">
                  <c:v>2</c:v>
                </c:pt>
              </c:numCache>
            </c:numRef>
          </c:cat>
          <c:val>
            <c:numRef>
              <c:f>'Worked Example'!$C$23:$C$25</c:f>
              <c:numCache>
                <c:formatCode>0.00</c:formatCode>
                <c:ptCount val="3"/>
                <c:pt idx="0">
                  <c:v>100000</c:v>
                </c:pt>
                <c:pt idx="1">
                  <c:v>106000.00000000001</c:v>
                </c:pt>
                <c:pt idx="2">
                  <c:v>113422.49999999999</c:v>
                </c:pt>
              </c:numCache>
            </c:numRef>
          </c:val>
          <c:smooth val="0"/>
          <c:extLst>
            <c:ext xmlns:c16="http://schemas.microsoft.com/office/drawing/2014/chart" uri="{C3380CC4-5D6E-409C-BE32-E72D297353CC}">
              <c16:uniqueId val="{00000000-1DAC-4741-BD87-F320D556596F}"/>
            </c:ext>
          </c:extLst>
        </c:ser>
        <c:ser>
          <c:idx val="1"/>
          <c:order val="1"/>
          <c:tx>
            <c:v>Locked-forward route</c:v>
          </c:tx>
          <c:marker>
            <c:symbol val="none"/>
          </c:marker>
          <c:cat>
            <c:numRef>
              <c:f>'Worked Example'!$B$23:$B$25</c:f>
              <c:numCache>
                <c:formatCode>0</c:formatCode>
                <c:ptCount val="3"/>
                <c:pt idx="0">
                  <c:v>0</c:v>
                </c:pt>
                <c:pt idx="1">
                  <c:v>1</c:v>
                </c:pt>
                <c:pt idx="2">
                  <c:v>2</c:v>
                </c:pt>
              </c:numCache>
            </c:numRef>
          </c:cat>
          <c:val>
            <c:numRef>
              <c:f>'Worked Example'!$D$23:$D$25</c:f>
              <c:numCache>
                <c:formatCode>0.00</c:formatCode>
                <c:ptCount val="3"/>
                <c:pt idx="0">
                  <c:v>100000</c:v>
                </c:pt>
                <c:pt idx="1">
                  <c:v>106000</c:v>
                </c:pt>
                <c:pt idx="2">
                  <c:v>113422.49999999997</c:v>
                </c:pt>
              </c:numCache>
            </c:numRef>
          </c:val>
          <c:smooth val="0"/>
          <c:extLst>
            <c:ext xmlns:c16="http://schemas.microsoft.com/office/drawing/2014/chart" uri="{C3380CC4-5D6E-409C-BE32-E72D297353CC}">
              <c16:uniqueId val="{00000001-1DAC-4741-BD87-F320D556596F}"/>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0" sourceLinked="1"/>
        <c:majorTickMark val="none"/>
        <c:minorTickMark val="none"/>
        <c:tickLblPos val="nextTo"/>
        <c:txPr>
          <a:bodyPr anchorCtr="1"/>
          <a:lstStyle/>
          <a:p>
            <a:pPr>
              <a:defRPr sz="825">
                <a:latin typeface="Arial"/>
                <a:ea typeface="Arial"/>
                <a:cs typeface="Arial"/>
              </a:defRPr>
            </a:pPr>
            <a:endParaRPr lang="en-US"/>
          </a:p>
        </c:txPr>
        <c:crossAx val="48672768"/>
        <c:crosses val="autoZero"/>
        <c:auto val="1"/>
        <c:lblAlgn val="ctr"/>
        <c:lblOffset val="100"/>
        <c:noMultiLvlLbl val="1"/>
      </c:catAx>
      <c:valAx>
        <c:axId val="48672768"/>
        <c:scaling>
          <c:orientation val="minMax"/>
        </c:scaling>
        <c:delete val="0"/>
        <c:axPos val="l"/>
        <c:majorGridlines>
          <c:spPr>
            <a:ln w="9525">
              <a:solidFill>
                <a:srgbClr val="CCCCCC"/>
              </a:solidFill>
              <a:prstDash val="dash"/>
            </a:ln>
          </c:spPr>
        </c:majorGridlines>
        <c:numFmt formatCode="#,##0" sourceLinked="0"/>
        <c:majorTickMark val="none"/>
        <c:minorTickMark val="none"/>
        <c:tickLblPos val="nextTo"/>
        <c:txPr>
          <a:bodyPr anchorCtr="1"/>
          <a:lstStyle/>
          <a:p>
            <a:pPr>
              <a:defRPr sz="825">
                <a:latin typeface="Arial"/>
                <a:ea typeface="Arial"/>
                <a:cs typeface="Arial"/>
              </a:defRPr>
            </a:pPr>
            <a:endParaRPr lang="en-US"/>
          </a:p>
        </c:txPr>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a:lstStyle/>
          <a:p>
            <a:r>
              <a:rPr lang="en-IN" sz="1125">
                <a:latin typeface="Arial"/>
                <a:ea typeface="Arial"/>
                <a:cs typeface="Arial"/>
              </a:rPr>
              <a:t>Spot and one-year forward rates</a:t>
            </a:r>
          </a:p>
        </c:rich>
      </c:tx>
      <c:overlay val="0"/>
    </c:title>
    <c:autoTitleDeleted val="0"/>
    <c:plotArea>
      <c:layout/>
      <c:lineChart>
        <c:grouping val="standard"/>
        <c:varyColors val="0"/>
        <c:ser>
          <c:idx val="0"/>
          <c:order val="0"/>
          <c:tx>
            <c:v>Spot rate</c:v>
          </c:tx>
          <c:marker>
            <c:symbol val="none"/>
          </c:marker>
          <c:cat>
            <c:numRef>
              <c:f>'Spot Curve'!$B$23:$B$32</c:f>
              <c:numCache>
                <c:formatCode>0</c:formatCode>
                <c:ptCount val="10"/>
                <c:pt idx="0">
                  <c:v>1</c:v>
                </c:pt>
                <c:pt idx="1">
                  <c:v>2</c:v>
                </c:pt>
                <c:pt idx="2">
                  <c:v>3</c:v>
                </c:pt>
                <c:pt idx="3">
                  <c:v>4</c:v>
                </c:pt>
                <c:pt idx="4">
                  <c:v>5</c:v>
                </c:pt>
                <c:pt idx="5">
                  <c:v>6</c:v>
                </c:pt>
                <c:pt idx="6">
                  <c:v>7</c:v>
                </c:pt>
                <c:pt idx="7">
                  <c:v>8</c:v>
                </c:pt>
                <c:pt idx="8">
                  <c:v>9</c:v>
                </c:pt>
                <c:pt idx="9">
                  <c:v>10</c:v>
                </c:pt>
              </c:numCache>
            </c:numRef>
          </c:cat>
          <c:val>
            <c:numRef>
              <c:f>'Spot Curve'!$C$23:$C$32</c:f>
              <c:numCache>
                <c:formatCode>0.00%</c:formatCode>
                <c:ptCount val="10"/>
                <c:pt idx="0">
                  <c:v>0.06</c:v>
                </c:pt>
                <c:pt idx="1">
                  <c:v>6.5000000000000002E-2</c:v>
                </c:pt>
                <c:pt idx="2">
                  <c:v>6.8000000000000005E-2</c:v>
                </c:pt>
                <c:pt idx="3">
                  <c:v>7.0000000000000007E-2</c:v>
                </c:pt>
                <c:pt idx="4">
                  <c:v>7.1999999999999995E-2</c:v>
                </c:pt>
                <c:pt idx="5">
                  <c:v>7.2999999999999995E-2</c:v>
                </c:pt>
                <c:pt idx="6">
                  <c:v>7.3999999999999996E-2</c:v>
                </c:pt>
                <c:pt idx="7">
                  <c:v>7.4499999999999997E-2</c:v>
                </c:pt>
                <c:pt idx="8">
                  <c:v>7.4999999999999997E-2</c:v>
                </c:pt>
                <c:pt idx="9">
                  <c:v>7.5499999999999998E-2</c:v>
                </c:pt>
              </c:numCache>
            </c:numRef>
          </c:val>
          <c:smooth val="0"/>
          <c:extLst>
            <c:ext xmlns:c16="http://schemas.microsoft.com/office/drawing/2014/chart" uri="{C3380CC4-5D6E-409C-BE32-E72D297353CC}">
              <c16:uniqueId val="{00000000-877E-CC44-B55C-9E856EAED53E}"/>
            </c:ext>
          </c:extLst>
        </c:ser>
        <c:ser>
          <c:idx val="1"/>
          <c:order val="1"/>
          <c:tx>
            <c:v>1Y forward ending T</c:v>
          </c:tx>
          <c:marker>
            <c:symbol val="none"/>
          </c:marker>
          <c:cat>
            <c:numRef>
              <c:f>'Spot Curve'!$B$23:$B$32</c:f>
              <c:numCache>
                <c:formatCode>0</c:formatCode>
                <c:ptCount val="10"/>
                <c:pt idx="0">
                  <c:v>1</c:v>
                </c:pt>
                <c:pt idx="1">
                  <c:v>2</c:v>
                </c:pt>
                <c:pt idx="2">
                  <c:v>3</c:v>
                </c:pt>
                <c:pt idx="3">
                  <c:v>4</c:v>
                </c:pt>
                <c:pt idx="4">
                  <c:v>5</c:v>
                </c:pt>
                <c:pt idx="5">
                  <c:v>6</c:v>
                </c:pt>
                <c:pt idx="6">
                  <c:v>7</c:v>
                </c:pt>
                <c:pt idx="7">
                  <c:v>8</c:v>
                </c:pt>
                <c:pt idx="8">
                  <c:v>9</c:v>
                </c:pt>
                <c:pt idx="9">
                  <c:v>10</c:v>
                </c:pt>
              </c:numCache>
            </c:numRef>
          </c:cat>
          <c:val>
            <c:numRef>
              <c:f>'Spot Curve'!$D$23:$D$32</c:f>
              <c:numCache>
                <c:formatCode>0.00%</c:formatCode>
                <c:ptCount val="10"/>
                <c:pt idx="0">
                  <c:v>0.06</c:v>
                </c:pt>
                <c:pt idx="1">
                  <c:v>7.0023584905660075E-2</c:v>
                </c:pt>
                <c:pt idx="2">
                  <c:v>7.4025375917476932E-2</c:v>
                </c:pt>
                <c:pt idx="3">
                  <c:v>7.602249997806565E-2</c:v>
                </c:pt>
                <c:pt idx="4">
                  <c:v>8.0037453117997037E-2</c:v>
                </c:pt>
                <c:pt idx="5">
                  <c:v>7.8014009953146557E-2</c:v>
                </c:pt>
                <c:pt idx="6">
                  <c:v>8.0019601723432698E-2</c:v>
                </c:pt>
                <c:pt idx="7">
                  <c:v>7.8006523763020974E-2</c:v>
                </c:pt>
                <c:pt idx="8">
                  <c:v>7.900838508963326E-2</c:v>
                </c:pt>
                <c:pt idx="9">
                  <c:v>8.0010478106838923E-2</c:v>
                </c:pt>
              </c:numCache>
            </c:numRef>
          </c:val>
          <c:smooth val="0"/>
          <c:extLst>
            <c:ext xmlns:c16="http://schemas.microsoft.com/office/drawing/2014/chart" uri="{C3380CC4-5D6E-409C-BE32-E72D297353CC}">
              <c16:uniqueId val="{00000001-877E-CC44-B55C-9E856EAED53E}"/>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solidFill>
                <a:srgbClr val="CCCCCC"/>
              </a:solidFill>
              <a:prstDash val="dash"/>
            </a:ln>
          </c:spPr>
        </c:majorGridlines>
        <c:numFmt formatCode="0" sourceLinked="1"/>
        <c:majorTickMark val="none"/>
        <c:minorTickMark val="none"/>
        <c:tickLblPos val="nextTo"/>
        <c:txPr>
          <a:bodyPr anchorCtr="1"/>
          <a:lstStyle/>
          <a:p>
            <a:pPr>
              <a:defRPr sz="825">
                <a:latin typeface="Arial"/>
                <a:ea typeface="Arial"/>
                <a:cs typeface="Arial"/>
              </a:defRPr>
            </a:pPr>
            <a:endParaRPr lang="en-US"/>
          </a:p>
        </c:txPr>
        <c:crossAx val="48672768"/>
        <c:crosses val="autoZero"/>
        <c:auto val="1"/>
        <c:lblAlgn val="ctr"/>
        <c:lblOffset val="100"/>
        <c:noMultiLvlLbl val="1"/>
      </c:catAx>
      <c:valAx>
        <c:axId val="48672768"/>
        <c:scaling>
          <c:orientation val="minMax"/>
        </c:scaling>
        <c:delete val="0"/>
        <c:axPos val="l"/>
        <c:majorGridlines>
          <c:spPr>
            <a:ln w="9525">
              <a:solidFill>
                <a:srgbClr val="CCCCCC"/>
              </a:solidFill>
              <a:prstDash val="dash"/>
            </a:ln>
          </c:spPr>
        </c:majorGridlines>
        <c:numFmt formatCode="0.0%" sourceLinked="0"/>
        <c:majorTickMark val="none"/>
        <c:minorTickMark val="none"/>
        <c:tickLblPos val="nextTo"/>
        <c:txPr>
          <a:bodyPr anchorCtr="1"/>
          <a:lstStyle/>
          <a:p>
            <a:pPr>
              <a:defRPr sz="825">
                <a:latin typeface="Arial"/>
                <a:ea typeface="Arial"/>
                <a:cs typeface="Arial"/>
              </a:defRPr>
            </a:pPr>
            <a:endParaRPr lang="en-US"/>
          </a:p>
        </c:txPr>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c:style val="2"/>
  <c:chart>
    <c:title>
      <c:tx>
        <c:rich>
          <a:bodyPr/>
          <a:lstStyle/>
          <a:p>
            <a:r>
              <a:rPr lang="en-IN" sz="1125">
                <a:latin typeface="Arial"/>
                <a:ea typeface="Arial"/>
                <a:cs typeface="Arial"/>
              </a:rPr>
              <a:t>Forward response to 2Y spot rate</a:t>
            </a:r>
          </a:p>
        </c:rich>
      </c:tx>
      <c:overlay val="0"/>
    </c:title>
    <c:autoTitleDeleted val="0"/>
    <c:plotArea>
      <c:layout/>
      <c:lineChart>
        <c:grouping val="standard"/>
        <c:varyColors val="0"/>
        <c:ser>
          <c:idx val="0"/>
          <c:order val="0"/>
          <c:tx>
            <c:v>At first z(1) row</c:v>
          </c:tx>
          <c:marker>
            <c:symbol val="none"/>
          </c:marker>
          <c:cat>
            <c:numRef>
              <c:f>Sensitivity!$B$19:$B$23</c:f>
              <c:numCache>
                <c:formatCode>0.00%</c:formatCode>
                <c:ptCount val="5"/>
                <c:pt idx="0">
                  <c:v>5.5E-2</c:v>
                </c:pt>
                <c:pt idx="1">
                  <c:v>0.06</c:v>
                </c:pt>
                <c:pt idx="2">
                  <c:v>6.5000000000000002E-2</c:v>
                </c:pt>
                <c:pt idx="3">
                  <c:v>7.0000000000000007E-2</c:v>
                </c:pt>
                <c:pt idx="4">
                  <c:v>7.4999999999999997E-2</c:v>
                </c:pt>
              </c:numCache>
            </c:numRef>
          </c:cat>
          <c:val>
            <c:numRef>
              <c:f>Sensitivity!$C$19:$C$23</c:f>
              <c:numCache>
                <c:formatCode>0.00%</c:formatCode>
                <c:ptCount val="5"/>
                <c:pt idx="0">
                  <c:v>6.0023809523809479E-2</c:v>
                </c:pt>
                <c:pt idx="1">
                  <c:v>7.009523809523821E-2</c:v>
                </c:pt>
                <c:pt idx="2">
                  <c:v>8.0214285714285571E-2</c:v>
                </c:pt>
                <c:pt idx="3">
                  <c:v>9.0380952380952451E-2</c:v>
                </c:pt>
                <c:pt idx="4">
                  <c:v>0.10059523809523796</c:v>
                </c:pt>
              </c:numCache>
            </c:numRef>
          </c:val>
          <c:smooth val="0"/>
          <c:extLst>
            <c:ext xmlns:c16="http://schemas.microsoft.com/office/drawing/2014/chart" uri="{C3380CC4-5D6E-409C-BE32-E72D297353CC}">
              <c16:uniqueId val="{00000000-9FB6-9044-85C1-2F267384ABD0}"/>
            </c:ext>
          </c:extLst>
        </c:ser>
        <c:ser>
          <c:idx val="1"/>
          <c:order val="1"/>
          <c:tx>
            <c:v>At last z(1) row</c:v>
          </c:tx>
          <c:marker>
            <c:symbol val="none"/>
          </c:marker>
          <c:cat>
            <c:numRef>
              <c:f>Sensitivity!$B$19:$B$23</c:f>
              <c:numCache>
                <c:formatCode>0.00%</c:formatCode>
                <c:ptCount val="5"/>
                <c:pt idx="0">
                  <c:v>5.5E-2</c:v>
                </c:pt>
                <c:pt idx="1">
                  <c:v>0.06</c:v>
                </c:pt>
                <c:pt idx="2">
                  <c:v>6.5000000000000002E-2</c:v>
                </c:pt>
                <c:pt idx="3">
                  <c:v>7.0000000000000007E-2</c:v>
                </c:pt>
                <c:pt idx="4">
                  <c:v>7.4999999999999997E-2</c:v>
                </c:pt>
              </c:numCache>
            </c:numRef>
          </c:cat>
          <c:val>
            <c:numRef>
              <c:f>Sensitivity!$D$19:$D$23</c:f>
              <c:numCache>
                <c:formatCode>0.00%</c:formatCode>
                <c:ptCount val="5"/>
                <c:pt idx="0">
                  <c:v>4.0210280373831564E-2</c:v>
                </c:pt>
                <c:pt idx="1">
                  <c:v>5.009345794392539E-2</c:v>
                </c:pt>
                <c:pt idx="2">
                  <c:v>6.0023364485981112E-2</c:v>
                </c:pt>
                <c:pt idx="3">
                  <c:v>7.0000000000000062E-2</c:v>
                </c:pt>
                <c:pt idx="4">
                  <c:v>8.002336448598113E-2</c:v>
                </c:pt>
              </c:numCache>
            </c:numRef>
          </c:val>
          <c:smooth val="0"/>
          <c:extLst>
            <c:ext xmlns:c16="http://schemas.microsoft.com/office/drawing/2014/chart" uri="{C3380CC4-5D6E-409C-BE32-E72D297353CC}">
              <c16:uniqueId val="{00000001-9FB6-9044-85C1-2F267384ABD0}"/>
            </c:ext>
          </c:extLst>
        </c:ser>
        <c:dLbls>
          <c:showLegendKey val="0"/>
          <c:showVal val="0"/>
          <c:showCatName val="0"/>
          <c:showSerName val="0"/>
          <c:showPercent val="0"/>
          <c:showBubbleSize val="0"/>
        </c:dLbls>
        <c:smooth val="0"/>
        <c:axId val="48650112"/>
        <c:axId val="48672768"/>
      </c:lineChart>
      <c:catAx>
        <c:axId val="48650112"/>
        <c:scaling>
          <c:orientation val="minMax"/>
        </c:scaling>
        <c:delete val="0"/>
        <c:axPos val="b"/>
        <c:majorGridlines>
          <c:spPr>
            <a:ln w="9525">
              <a:solidFill>
                <a:srgbClr val="CCCCCC"/>
              </a:solidFill>
              <a:prstDash val="dash"/>
            </a:ln>
          </c:spPr>
        </c:majorGridlines>
        <c:title>
          <c:tx>
            <c:rich>
              <a:bodyPr/>
              <a:lstStyle/>
              <a:p>
                <a:r>
                  <a:rPr lang="en-IN"/>
                  <a:t>2-year spot rate</a:t>
                </a:r>
              </a:p>
            </c:rich>
          </c:tx>
          <c:overlay val="0"/>
        </c:title>
        <c:numFmt formatCode="0.0%" sourceLinked="0"/>
        <c:majorTickMark val="none"/>
        <c:minorTickMark val="none"/>
        <c:tickLblPos val="nextTo"/>
        <c:txPr>
          <a:bodyPr anchorCtr="1"/>
          <a:lstStyle/>
          <a:p>
            <a:pPr>
              <a:defRPr sz="825">
                <a:latin typeface="Arial"/>
                <a:ea typeface="Arial"/>
                <a:cs typeface="Arial"/>
              </a:defRPr>
            </a:pPr>
            <a:endParaRPr lang="en-US"/>
          </a:p>
        </c:txPr>
        <c:crossAx val="48672768"/>
        <c:crosses val="autoZero"/>
        <c:auto val="1"/>
        <c:lblAlgn val="ctr"/>
        <c:lblOffset val="100"/>
        <c:noMultiLvlLbl val="1"/>
      </c:catAx>
      <c:valAx>
        <c:axId val="48672768"/>
        <c:scaling>
          <c:orientation val="minMax"/>
        </c:scaling>
        <c:delete val="0"/>
        <c:axPos val="l"/>
        <c:majorGridlines>
          <c:spPr>
            <a:ln w="9525">
              <a:solidFill>
                <a:srgbClr val="CCCCCC"/>
              </a:solidFill>
              <a:prstDash val="dash"/>
            </a:ln>
          </c:spPr>
        </c:majorGridlines>
        <c:numFmt formatCode="0.0%" sourceLinked="0"/>
        <c:majorTickMark val="none"/>
        <c:minorTickMark val="none"/>
        <c:tickLblPos val="nextTo"/>
        <c:txPr>
          <a:bodyPr anchorCtr="1"/>
          <a:lstStyle/>
          <a:p>
            <a:pPr>
              <a:defRPr sz="825">
                <a:latin typeface="Arial"/>
                <a:ea typeface="Arial"/>
                <a:cs typeface="Arial"/>
              </a:defRPr>
            </a:pPr>
            <a:endParaRPr lang="en-US"/>
          </a:p>
        </c:txPr>
        <c:crossAx val="48650112"/>
        <c:crosses val="autoZero"/>
        <c:crossBetween val="between"/>
      </c:valAx>
    </c:plotArea>
    <c:legend>
      <c:legendPos val="b"/>
      <c:overlay val="0"/>
    </c:legend>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596900</xdr:colOff>
      <xdr:row>5</xdr:row>
      <xdr:rowOff>152400</xdr:rowOff>
    </xdr:from>
    <xdr:to>
      <xdr:col>16</xdr:col>
      <xdr:colOff>431800</xdr:colOff>
      <xdr:row>18</xdr:row>
      <xdr:rowOff>152400</xdr:rowOff>
    </xdr:to>
    <xdr:graphicFrame macro="">
      <xdr:nvGraphicFramePr>
        <xdr:cNvPr id="2" name="Char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21</xdr:row>
      <xdr:rowOff>0</xdr:rowOff>
    </xdr:from>
    <xdr:to>
      <xdr:col>11</xdr:col>
      <xdr:colOff>0</xdr:colOff>
      <xdr:row>36</xdr:row>
      <xdr:rowOff>0</xdr:rowOff>
    </xdr:to>
    <xdr:graphicFrame macro="">
      <xdr:nvGraphicFramePr>
        <xdr:cNvPr id="2" name="Chart">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17</xdr:row>
      <xdr:rowOff>0</xdr:rowOff>
    </xdr:from>
    <xdr:to>
      <xdr:col>11</xdr:col>
      <xdr:colOff>0</xdr:colOff>
      <xdr:row>32</xdr:row>
      <xdr:rowOff>0</xdr:rowOff>
    </xdr:to>
    <xdr:graphicFrame macro="">
      <xdr:nvGraphicFramePr>
        <xdr:cNvPr id="2" name="Chart">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A1BDE067-E70B-9143-979B-F7A7ED3FD813}">
  <we:reference id="wa200010725" version="1.0.0.1" store="en-US" storeType="OMEX"/>
  <we:alternateReferences>
    <we:reference id="WA200010725" version="1.0.0.1" store="" storeType="OMEX"/>
  </we:alternateReferences>
  <we:properties>
    <we:property name="claude.fileId" value="&quot;34197c2e-994b-409a-9aa5-891a45bae408&quot;"/>
  </we:properties>
  <we:bindings/>
  <we:snapshot xmlns:r="http://schemas.openxmlformats.org/officeDocument/2006/relationships"/>
</we:webextension>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CBD18-2921-754C-9FC9-983431C72E8A}">
  <sheetPr>
    <tabColor rgb="FF0B2E4F"/>
  </sheetPr>
  <dimension ref="A1:J19"/>
  <sheetViews>
    <sheetView showGridLines="0" tabSelected="1" workbookViewId="0">
      <pane ySplit="3" topLeftCell="A7" activePane="bottomLeft" state="frozen"/>
      <selection activeCell="E1" sqref="E1"/>
      <selection pane="bottomLeft" activeCell="D10" sqref="D10:J10"/>
    </sheetView>
  </sheetViews>
  <sheetFormatPr baseColWidth="10" defaultRowHeight="14"/>
  <cols>
    <col min="1" max="1" width="3" customWidth="1"/>
    <col min="2" max="2" width="10" customWidth="1"/>
    <col min="3" max="3" width="46.6640625" customWidth="1"/>
    <col min="4" max="10" width="25" customWidth="1"/>
  </cols>
  <sheetData>
    <row r="1" spans="1:10" ht="34" customHeight="1">
      <c r="A1" s="4"/>
      <c r="B1" s="4"/>
      <c r="C1" s="4"/>
      <c r="D1" s="4"/>
      <c r="E1" s="4"/>
      <c r="F1" s="4"/>
      <c r="G1" s="4"/>
      <c r="H1" s="4"/>
      <c r="I1" s="4"/>
      <c r="J1" s="4"/>
    </row>
    <row r="2" spans="1:10" ht="52" customHeight="1">
      <c r="A2" s="4"/>
      <c r="B2" s="5" t="s">
        <v>282</v>
      </c>
      <c r="C2" s="5"/>
      <c r="D2" s="5"/>
      <c r="E2" s="5"/>
      <c r="F2" s="5"/>
      <c r="G2" s="5"/>
      <c r="H2" s="5"/>
      <c r="I2" s="5"/>
      <c r="J2" s="5"/>
    </row>
    <row r="3" spans="1:10" ht="32" customHeight="1">
      <c r="A3" s="4"/>
      <c r="B3" s="6" t="s">
        <v>1</v>
      </c>
      <c r="C3" s="6"/>
      <c r="D3" s="6"/>
      <c r="E3" s="6"/>
      <c r="F3" s="6"/>
      <c r="G3" s="6"/>
      <c r="H3" s="6"/>
      <c r="I3" s="6"/>
      <c r="J3" s="6"/>
    </row>
    <row r="4" spans="1:10" ht="34" customHeight="1">
      <c r="A4" s="4"/>
      <c r="B4" s="4"/>
      <c r="C4" s="4"/>
      <c r="D4" s="4"/>
      <c r="E4" s="4"/>
      <c r="F4" s="4"/>
      <c r="G4" s="4"/>
      <c r="H4" s="4"/>
      <c r="I4" s="4"/>
      <c r="J4" s="4"/>
    </row>
    <row r="5" spans="1:10" ht="40" customHeight="1">
      <c r="A5" s="4"/>
      <c r="B5" s="7" t="s">
        <v>283</v>
      </c>
      <c r="C5" s="7"/>
      <c r="D5" s="7"/>
      <c r="E5" s="7"/>
      <c r="F5" s="7"/>
      <c r="G5" s="7"/>
      <c r="H5" s="7"/>
      <c r="I5" s="7"/>
      <c r="J5" s="7"/>
    </row>
    <row r="6" spans="1:10" ht="40" customHeight="1">
      <c r="A6" s="4"/>
      <c r="B6" s="134" t="s">
        <v>284</v>
      </c>
      <c r="C6" s="134" t="s">
        <v>285</v>
      </c>
      <c r="D6" s="135" t="s">
        <v>286</v>
      </c>
      <c r="E6" s="135"/>
      <c r="F6" s="135"/>
      <c r="G6" s="135"/>
      <c r="H6" s="135"/>
      <c r="I6" s="135"/>
      <c r="J6" s="135"/>
    </row>
    <row r="7" spans="1:10" ht="58" customHeight="1">
      <c r="A7" s="4"/>
      <c r="B7" s="20">
        <v>1</v>
      </c>
      <c r="C7" s="138" t="s">
        <v>0</v>
      </c>
      <c r="D7" s="136" t="s">
        <v>288</v>
      </c>
      <c r="E7" s="136"/>
      <c r="F7" s="136"/>
      <c r="G7" s="136"/>
      <c r="H7" s="136"/>
      <c r="I7" s="136"/>
      <c r="J7" s="136"/>
    </row>
    <row r="8" spans="1:10" ht="58" customHeight="1">
      <c r="A8" s="4"/>
      <c r="B8" s="22">
        <v>2</v>
      </c>
      <c r="C8" s="139" t="s">
        <v>22</v>
      </c>
      <c r="D8" s="137" t="s">
        <v>289</v>
      </c>
      <c r="E8" s="137"/>
      <c r="F8" s="137"/>
      <c r="G8" s="137"/>
      <c r="H8" s="137"/>
      <c r="I8" s="137"/>
      <c r="J8" s="137"/>
    </row>
    <row r="9" spans="1:10" ht="58" customHeight="1">
      <c r="A9" s="4"/>
      <c r="B9" s="20">
        <v>3</v>
      </c>
      <c r="C9" s="138" t="s">
        <v>40</v>
      </c>
      <c r="D9" s="136" t="s">
        <v>290</v>
      </c>
      <c r="E9" s="136"/>
      <c r="F9" s="136"/>
      <c r="G9" s="136"/>
      <c r="H9" s="136"/>
      <c r="I9" s="136"/>
      <c r="J9" s="136"/>
    </row>
    <row r="10" spans="1:10" ht="58" customHeight="1">
      <c r="A10" s="4"/>
      <c r="B10" s="22">
        <v>4</v>
      </c>
      <c r="C10" s="139" t="s">
        <v>63</v>
      </c>
      <c r="D10" s="137" t="s">
        <v>291</v>
      </c>
      <c r="E10" s="137"/>
      <c r="F10" s="137"/>
      <c r="G10" s="137"/>
      <c r="H10" s="137"/>
      <c r="I10" s="137"/>
      <c r="J10" s="137"/>
    </row>
    <row r="11" spans="1:10" ht="58" customHeight="1">
      <c r="A11" s="4"/>
      <c r="B11" s="20">
        <v>5</v>
      </c>
      <c r="C11" s="138" t="s">
        <v>292</v>
      </c>
      <c r="D11" s="136" t="s">
        <v>293</v>
      </c>
      <c r="E11" s="136"/>
      <c r="F11" s="136"/>
      <c r="G11" s="136"/>
      <c r="H11" s="136"/>
      <c r="I11" s="136"/>
      <c r="J11" s="136"/>
    </row>
    <row r="12" spans="1:10" ht="58" customHeight="1">
      <c r="A12" s="4"/>
      <c r="B12" s="22">
        <v>6</v>
      </c>
      <c r="C12" s="139" t="s">
        <v>294</v>
      </c>
      <c r="D12" s="137" t="s">
        <v>295</v>
      </c>
      <c r="E12" s="137"/>
      <c r="F12" s="137"/>
      <c r="G12" s="137"/>
      <c r="H12" s="137"/>
      <c r="I12" s="137"/>
      <c r="J12" s="137"/>
    </row>
    <row r="13" spans="1:10" ht="58" customHeight="1">
      <c r="A13" s="4"/>
      <c r="B13" s="20">
        <v>7</v>
      </c>
      <c r="C13" s="138" t="s">
        <v>79</v>
      </c>
      <c r="D13" s="136" t="s">
        <v>296</v>
      </c>
      <c r="E13" s="136"/>
      <c r="F13" s="136"/>
      <c r="G13" s="136"/>
      <c r="H13" s="136"/>
      <c r="I13" s="136"/>
      <c r="J13" s="136"/>
    </row>
    <row r="14" spans="1:10" ht="58" customHeight="1">
      <c r="A14" s="4"/>
      <c r="B14" s="22">
        <v>8</v>
      </c>
      <c r="C14" s="139" t="s">
        <v>87</v>
      </c>
      <c r="D14" s="137" t="s">
        <v>297</v>
      </c>
      <c r="E14" s="137"/>
      <c r="F14" s="137"/>
      <c r="G14" s="137"/>
      <c r="H14" s="137"/>
      <c r="I14" s="137"/>
      <c r="J14" s="137"/>
    </row>
    <row r="15" spans="1:10" ht="58" customHeight="1">
      <c r="A15" s="4"/>
      <c r="B15" s="20">
        <v>9</v>
      </c>
      <c r="C15" s="138" t="s">
        <v>298</v>
      </c>
      <c r="D15" s="136" t="s">
        <v>299</v>
      </c>
      <c r="E15" s="136"/>
      <c r="F15" s="136"/>
      <c r="G15" s="136"/>
      <c r="H15" s="136"/>
      <c r="I15" s="136"/>
      <c r="J15" s="136"/>
    </row>
    <row r="16" spans="1:10" ht="58" customHeight="1">
      <c r="A16" s="4"/>
      <c r="B16" s="22">
        <v>10</v>
      </c>
      <c r="C16" s="139" t="s">
        <v>106</v>
      </c>
      <c r="D16" s="137" t="s">
        <v>300</v>
      </c>
      <c r="E16" s="137"/>
      <c r="F16" s="137"/>
      <c r="G16" s="137"/>
      <c r="H16" s="137"/>
      <c r="I16" s="137"/>
      <c r="J16" s="137"/>
    </row>
    <row r="17" spans="1:10" ht="58" customHeight="1">
      <c r="A17" s="4"/>
      <c r="B17" s="20">
        <v>11</v>
      </c>
      <c r="C17" s="138" t="s">
        <v>301</v>
      </c>
      <c r="D17" s="136" t="s">
        <v>302</v>
      </c>
      <c r="E17" s="136"/>
      <c r="F17" s="136"/>
      <c r="G17" s="136"/>
      <c r="H17" s="136"/>
      <c r="I17" s="136"/>
      <c r="J17" s="136"/>
    </row>
    <row r="18" spans="1:10" ht="34" customHeight="1">
      <c r="A18" s="4"/>
      <c r="B18" s="4"/>
      <c r="C18" s="4"/>
      <c r="D18" s="4"/>
      <c r="E18" s="4"/>
      <c r="F18" s="4"/>
      <c r="G18" s="4"/>
      <c r="H18" s="4"/>
      <c r="I18" s="4"/>
      <c r="J18" s="4"/>
    </row>
    <row r="19" spans="1:10" ht="66" customHeight="1">
      <c r="A19" s="4"/>
      <c r="B19" s="10" t="s">
        <v>287</v>
      </c>
      <c r="C19" s="9"/>
      <c r="D19" s="9"/>
      <c r="E19" s="9"/>
      <c r="F19" s="9"/>
      <c r="G19" s="9"/>
      <c r="H19" s="9"/>
      <c r="I19" s="9"/>
      <c r="J19" s="11"/>
    </row>
  </sheetData>
  <mergeCells count="16">
    <mergeCell ref="D15:J15"/>
    <mergeCell ref="D16:J16"/>
    <mergeCell ref="D17:J17"/>
    <mergeCell ref="B19:J19"/>
    <mergeCell ref="D9:J9"/>
    <mergeCell ref="D10:J10"/>
    <mergeCell ref="D11:J11"/>
    <mergeCell ref="D12:J12"/>
    <mergeCell ref="D13:J13"/>
    <mergeCell ref="D14:J14"/>
    <mergeCell ref="B2:J2"/>
    <mergeCell ref="B3:J3"/>
    <mergeCell ref="B5:J5"/>
    <mergeCell ref="D6:J6"/>
    <mergeCell ref="D7:J7"/>
    <mergeCell ref="D8:J8"/>
  </mergeCells>
  <hyperlinks>
    <hyperlink ref="C7" location="'Concepts'!A1" tooltip="Go to Concepts" display="Concepts" xr:uid="{DDE71128-60DB-4F42-A9EF-42A065BF2813}"/>
    <hyperlink ref="C8" location="'Worked Example'!A1" tooltip="Go to Worked Example" display="Worked Example" xr:uid="{83A5A602-CA04-5C4C-913D-A80C341455F4}"/>
    <hyperlink ref="C9" location="'Spot Curve'!A1" tooltip="Go to Spot Curve" display="Spot Curve" xr:uid="{1D50EC2A-9169-1B46-8D45-06B399C1598F}"/>
    <hyperlink ref="C10" location="'Forward Calculator'!A1" tooltip="Go to Forward Calculator" display="Forward Calculator" xr:uid="{8303AD9A-3D7E-E945-94C3-80F53B061D89}"/>
    <hyperlink ref="C11" location="'Money Markets'!A1" tooltip="Go to Money Markets" display="Money Markets" xr:uid="{0B447CF8-F407-BF47-A207-F20B419CBD89}"/>
    <hyperlink ref="C12" location="'FRA in Derivatives'!A1" tooltip="Go to FRA in Derivatives" display="FRA in Derivatives" xr:uid="{70CFD80A-2209-9440-A317-8B410AB3D029}"/>
    <hyperlink ref="C13" location="'Sensitivity'!A1" tooltip="Go to Sensitivity" display="Sensitivity" xr:uid="{F365633A-81DB-AE42-BF5C-2FE10C6AFDAB}"/>
    <hyperlink ref="C14" location="'Practice'!A1" tooltip="Go to Practice" display="Practice" xr:uid="{2E44E0FB-D68E-D243-9E7C-65D5540A96F3}"/>
    <hyperlink ref="C15" location="'Q and A'!A1" tooltip="Go to Q and A" display="Q and A" xr:uid="{6B75D8D3-1831-8546-A98A-5F660B01086D}"/>
    <hyperlink ref="C16" location="'Sources'!A1" tooltip="Go to Sources" display="Sources" xr:uid="{8012E151-C826-A341-AD61-5466E8B1F468}"/>
    <hyperlink ref="C17" location="'Claude Log'!A1" tooltip="Go to Claude Log" display="Claude Log" xr:uid="{00FF98BF-71EA-E94E-ACFB-30D4455A0B0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D2F08-6E11-094B-AC86-AF78940C3A0B}">
  <sheetPr>
    <tabColor rgb="FF0B2E4F"/>
  </sheetPr>
  <dimension ref="A1:J64"/>
  <sheetViews>
    <sheetView showGridLines="0" workbookViewId="0">
      <pane ySplit="3" topLeftCell="A15" activePane="bottomLeft" state="frozen"/>
      <selection pane="bottomLeft" activeCell="B21" sqref="B21:J21"/>
    </sheetView>
  </sheetViews>
  <sheetFormatPr baseColWidth="10" defaultRowHeight="14"/>
  <cols>
    <col min="1" max="1" width="3" customWidth="1"/>
    <col min="2" max="2" width="53.33203125" customWidth="1"/>
    <col min="3" max="10" width="23.33203125" customWidth="1"/>
  </cols>
  <sheetData>
    <row r="1" spans="1:10" ht="34" customHeight="1">
      <c r="A1" s="4"/>
      <c r="B1" s="4"/>
      <c r="C1" s="4"/>
      <c r="D1" s="4"/>
      <c r="E1" s="4"/>
      <c r="F1" s="4"/>
      <c r="G1" s="4"/>
      <c r="H1" s="4"/>
      <c r="I1" s="4"/>
      <c r="J1" s="4"/>
    </row>
    <row r="2" spans="1:10" ht="52" customHeight="1">
      <c r="A2" s="4"/>
      <c r="B2" s="5" t="s">
        <v>240</v>
      </c>
      <c r="C2" s="5"/>
      <c r="D2" s="5"/>
      <c r="E2" s="5"/>
      <c r="F2" s="5"/>
      <c r="G2" s="5"/>
      <c r="H2" s="5"/>
      <c r="I2" s="5"/>
      <c r="J2" s="5"/>
    </row>
    <row r="3" spans="1:10" ht="32" customHeight="1">
      <c r="A3" s="4"/>
      <c r="B3" s="6" t="s">
        <v>1</v>
      </c>
      <c r="C3" s="6"/>
      <c r="D3" s="6"/>
      <c r="E3" s="6"/>
      <c r="F3" s="6"/>
      <c r="G3" s="6"/>
      <c r="H3" s="6"/>
      <c r="I3" s="6"/>
      <c r="J3" s="6"/>
    </row>
    <row r="4" spans="1:10" ht="34" customHeight="1">
      <c r="A4" s="4"/>
      <c r="B4" s="4"/>
      <c r="C4" s="4"/>
      <c r="D4" s="4"/>
      <c r="E4" s="4"/>
      <c r="F4" s="4"/>
      <c r="G4" s="4"/>
      <c r="H4" s="4"/>
      <c r="I4" s="4"/>
      <c r="J4" s="4"/>
    </row>
    <row r="5" spans="1:10" ht="40" customHeight="1">
      <c r="A5" s="4"/>
      <c r="B5" s="128" t="s">
        <v>241</v>
      </c>
      <c r="C5" s="128"/>
      <c r="D5" s="128"/>
      <c r="E5" s="128"/>
      <c r="F5" s="128"/>
      <c r="G5" s="128"/>
      <c r="H5" s="128"/>
      <c r="I5" s="128"/>
      <c r="J5" s="128"/>
    </row>
    <row r="6" spans="1:10" ht="88" customHeight="1">
      <c r="A6" s="4"/>
      <c r="B6" s="94" t="s">
        <v>242</v>
      </c>
      <c r="C6" s="93"/>
      <c r="D6" s="93"/>
      <c r="E6" s="93"/>
      <c r="F6" s="93"/>
      <c r="G6" s="93"/>
      <c r="H6" s="93"/>
      <c r="I6" s="93"/>
      <c r="J6" s="95"/>
    </row>
    <row r="7" spans="1:10" ht="34" customHeight="1">
      <c r="A7" s="4"/>
      <c r="B7" s="4"/>
      <c r="C7" s="4"/>
      <c r="D7" s="4"/>
      <c r="E7" s="4"/>
      <c r="F7" s="4"/>
      <c r="G7" s="4"/>
      <c r="H7" s="4"/>
      <c r="I7" s="4"/>
      <c r="J7" s="4"/>
    </row>
    <row r="8" spans="1:10" ht="48" customHeight="1">
      <c r="A8" s="4"/>
      <c r="B8" s="129" t="s">
        <v>243</v>
      </c>
      <c r="C8" s="129"/>
      <c r="D8" s="129"/>
      <c r="E8" s="129"/>
      <c r="F8" s="129"/>
      <c r="G8" s="129"/>
      <c r="H8" s="129"/>
      <c r="I8" s="129"/>
      <c r="J8" s="129"/>
    </row>
    <row r="9" spans="1:10" ht="100" customHeight="1">
      <c r="A9" s="4"/>
      <c r="B9" s="131" t="s">
        <v>244</v>
      </c>
      <c r="C9" s="130"/>
      <c r="D9" s="130"/>
      <c r="E9" s="130"/>
      <c r="F9" s="130"/>
      <c r="G9" s="130"/>
      <c r="H9" s="130"/>
      <c r="I9" s="130"/>
      <c r="J9" s="132"/>
    </row>
    <row r="10" spans="1:10" ht="34" customHeight="1">
      <c r="A10" s="4"/>
      <c r="B10" s="4"/>
      <c r="C10" s="4"/>
      <c r="D10" s="4"/>
      <c r="E10" s="4"/>
      <c r="F10" s="4"/>
      <c r="G10" s="4"/>
      <c r="H10" s="4"/>
      <c r="I10" s="4"/>
      <c r="J10" s="4"/>
    </row>
    <row r="11" spans="1:10" ht="48" customHeight="1">
      <c r="A11" s="4"/>
      <c r="B11" s="129" t="s">
        <v>245</v>
      </c>
      <c r="C11" s="129"/>
      <c r="D11" s="129"/>
      <c r="E11" s="129"/>
      <c r="F11" s="129"/>
      <c r="G11" s="129"/>
      <c r="H11" s="129"/>
      <c r="I11" s="129"/>
      <c r="J11" s="129"/>
    </row>
    <row r="12" spans="1:10" ht="100" customHeight="1">
      <c r="A12" s="4"/>
      <c r="B12" s="131" t="s">
        <v>246</v>
      </c>
      <c r="C12" s="130"/>
      <c r="D12" s="130"/>
      <c r="E12" s="130"/>
      <c r="F12" s="130"/>
      <c r="G12" s="130"/>
      <c r="H12" s="130"/>
      <c r="I12" s="130"/>
      <c r="J12" s="132"/>
    </row>
    <row r="13" spans="1:10" ht="34" customHeight="1">
      <c r="A13" s="4"/>
      <c r="B13" s="4"/>
      <c r="C13" s="4"/>
      <c r="D13" s="4"/>
      <c r="E13" s="4"/>
      <c r="F13" s="4"/>
      <c r="G13" s="4"/>
      <c r="H13" s="4"/>
      <c r="I13" s="4"/>
      <c r="J13" s="4"/>
    </row>
    <row r="14" spans="1:10" ht="48" customHeight="1">
      <c r="A14" s="4"/>
      <c r="B14" s="129" t="s">
        <v>247</v>
      </c>
      <c r="C14" s="129"/>
      <c r="D14" s="129"/>
      <c r="E14" s="129"/>
      <c r="F14" s="129"/>
      <c r="G14" s="129"/>
      <c r="H14" s="129"/>
      <c r="I14" s="129"/>
      <c r="J14" s="129"/>
    </row>
    <row r="15" spans="1:10" ht="100" customHeight="1">
      <c r="A15" s="4"/>
      <c r="B15" s="131" t="s">
        <v>248</v>
      </c>
      <c r="C15" s="130"/>
      <c r="D15" s="130"/>
      <c r="E15" s="130"/>
      <c r="F15" s="130"/>
      <c r="G15" s="130"/>
      <c r="H15" s="130"/>
      <c r="I15" s="130"/>
      <c r="J15" s="132"/>
    </row>
    <row r="16" spans="1:10" ht="34" customHeight="1">
      <c r="A16" s="4"/>
      <c r="B16" s="4"/>
      <c r="C16" s="4"/>
      <c r="D16" s="4"/>
      <c r="E16" s="4"/>
      <c r="F16" s="4"/>
      <c r="G16" s="4"/>
      <c r="H16" s="4"/>
      <c r="I16" s="4"/>
      <c r="J16" s="4"/>
    </row>
    <row r="17" spans="1:10" ht="48" customHeight="1">
      <c r="A17" s="4"/>
      <c r="B17" s="129" t="s">
        <v>249</v>
      </c>
      <c r="C17" s="129"/>
      <c r="D17" s="129"/>
      <c r="E17" s="129"/>
      <c r="F17" s="129"/>
      <c r="G17" s="129"/>
      <c r="H17" s="129"/>
      <c r="I17" s="129"/>
      <c r="J17" s="129"/>
    </row>
    <row r="18" spans="1:10" ht="100" customHeight="1">
      <c r="A18" s="4"/>
      <c r="B18" s="131" t="s">
        <v>250</v>
      </c>
      <c r="C18" s="130"/>
      <c r="D18" s="130"/>
      <c r="E18" s="130"/>
      <c r="F18" s="130"/>
      <c r="G18" s="130"/>
      <c r="H18" s="130"/>
      <c r="I18" s="130"/>
      <c r="J18" s="132"/>
    </row>
    <row r="19" spans="1:10" ht="34" customHeight="1">
      <c r="A19" s="4"/>
      <c r="B19" s="4"/>
      <c r="C19" s="4"/>
      <c r="D19" s="4"/>
      <c r="E19" s="4"/>
      <c r="F19" s="4"/>
      <c r="G19" s="4"/>
      <c r="H19" s="4"/>
      <c r="I19" s="4"/>
      <c r="J19" s="4"/>
    </row>
    <row r="20" spans="1:10" ht="48" customHeight="1">
      <c r="A20" s="4"/>
      <c r="B20" s="129" t="s">
        <v>251</v>
      </c>
      <c r="C20" s="129"/>
      <c r="D20" s="129"/>
      <c r="E20" s="129"/>
      <c r="F20" s="129"/>
      <c r="G20" s="129"/>
      <c r="H20" s="129"/>
      <c r="I20" s="129"/>
      <c r="J20" s="129"/>
    </row>
    <row r="21" spans="1:10" ht="100" customHeight="1">
      <c r="A21" s="4"/>
      <c r="B21" s="131" t="s">
        <v>252</v>
      </c>
      <c r="C21" s="130"/>
      <c r="D21" s="130"/>
      <c r="E21" s="130"/>
      <c r="F21" s="130"/>
      <c r="G21" s="130"/>
      <c r="H21" s="130"/>
      <c r="I21" s="130"/>
      <c r="J21" s="132"/>
    </row>
    <row r="22" spans="1:10" ht="34" customHeight="1">
      <c r="A22" s="4"/>
      <c r="B22" s="4"/>
      <c r="C22" s="4"/>
      <c r="D22" s="4"/>
      <c r="E22" s="4"/>
      <c r="F22" s="4"/>
      <c r="G22" s="4"/>
      <c r="H22" s="4"/>
      <c r="I22" s="4"/>
      <c r="J22" s="4"/>
    </row>
    <row r="23" spans="1:10" ht="48" customHeight="1">
      <c r="A23" s="4"/>
      <c r="B23" s="129" t="s">
        <v>253</v>
      </c>
      <c r="C23" s="129"/>
      <c r="D23" s="129"/>
      <c r="E23" s="129"/>
      <c r="F23" s="129"/>
      <c r="G23" s="129"/>
      <c r="H23" s="129"/>
      <c r="I23" s="129"/>
      <c r="J23" s="129"/>
    </row>
    <row r="24" spans="1:10" ht="100" customHeight="1">
      <c r="A24" s="4"/>
      <c r="B24" s="131" t="s">
        <v>254</v>
      </c>
      <c r="C24" s="130"/>
      <c r="D24" s="130"/>
      <c r="E24" s="130"/>
      <c r="F24" s="130"/>
      <c r="G24" s="130"/>
      <c r="H24" s="130"/>
      <c r="I24" s="130"/>
      <c r="J24" s="132"/>
    </row>
    <row r="25" spans="1:10" ht="34" customHeight="1">
      <c r="A25" s="4"/>
      <c r="B25" s="4"/>
      <c r="C25" s="4"/>
      <c r="D25" s="4"/>
      <c r="E25" s="4"/>
      <c r="F25" s="4"/>
      <c r="G25" s="4"/>
      <c r="H25" s="4"/>
      <c r="I25" s="4"/>
      <c r="J25" s="4"/>
    </row>
    <row r="26" spans="1:10" ht="48" customHeight="1">
      <c r="A26" s="4"/>
      <c r="B26" s="129" t="s">
        <v>255</v>
      </c>
      <c r="C26" s="129"/>
      <c r="D26" s="129"/>
      <c r="E26" s="129"/>
      <c r="F26" s="129"/>
      <c r="G26" s="129"/>
      <c r="H26" s="129"/>
      <c r="I26" s="129"/>
      <c r="J26" s="129"/>
    </row>
    <row r="27" spans="1:10" ht="100" customHeight="1">
      <c r="A27" s="4"/>
      <c r="B27" s="131" t="s">
        <v>256</v>
      </c>
      <c r="C27" s="130"/>
      <c r="D27" s="130"/>
      <c r="E27" s="130"/>
      <c r="F27" s="130"/>
      <c r="G27" s="130"/>
      <c r="H27" s="130"/>
      <c r="I27" s="130"/>
      <c r="J27" s="132"/>
    </row>
    <row r="28" spans="1:10" ht="34" customHeight="1">
      <c r="A28" s="4"/>
      <c r="B28" s="4"/>
      <c r="C28" s="4"/>
      <c r="D28" s="4"/>
      <c r="E28" s="4"/>
      <c r="F28" s="4"/>
      <c r="G28" s="4"/>
      <c r="H28" s="4"/>
      <c r="I28" s="4"/>
      <c r="J28" s="4"/>
    </row>
    <row r="29" spans="1:10" ht="48" customHeight="1">
      <c r="A29" s="4"/>
      <c r="B29" s="129" t="s">
        <v>257</v>
      </c>
      <c r="C29" s="129"/>
      <c r="D29" s="129"/>
      <c r="E29" s="129"/>
      <c r="F29" s="129"/>
      <c r="G29" s="129"/>
      <c r="H29" s="129"/>
      <c r="I29" s="129"/>
      <c r="J29" s="129"/>
    </row>
    <row r="30" spans="1:10" ht="100" customHeight="1">
      <c r="A30" s="4"/>
      <c r="B30" s="131" t="s">
        <v>258</v>
      </c>
      <c r="C30" s="130"/>
      <c r="D30" s="130"/>
      <c r="E30" s="130"/>
      <c r="F30" s="130"/>
      <c r="G30" s="130"/>
      <c r="H30" s="130"/>
      <c r="I30" s="130"/>
      <c r="J30" s="132"/>
    </row>
    <row r="31" spans="1:10" ht="34" customHeight="1">
      <c r="A31" s="4"/>
      <c r="B31" s="4"/>
      <c r="C31" s="4"/>
      <c r="D31" s="4"/>
      <c r="E31" s="4"/>
      <c r="F31" s="4"/>
      <c r="G31" s="4"/>
      <c r="H31" s="4"/>
      <c r="I31" s="4"/>
      <c r="J31" s="4"/>
    </row>
    <row r="32" spans="1:10" ht="48" customHeight="1">
      <c r="A32" s="4"/>
      <c r="B32" s="129" t="s">
        <v>259</v>
      </c>
      <c r="C32" s="129"/>
      <c r="D32" s="129"/>
      <c r="E32" s="129"/>
      <c r="F32" s="129"/>
      <c r="G32" s="129"/>
      <c r="H32" s="129"/>
      <c r="I32" s="129"/>
      <c r="J32" s="129"/>
    </row>
    <row r="33" spans="1:10" ht="100" customHeight="1">
      <c r="A33" s="4"/>
      <c r="B33" s="131" t="s">
        <v>260</v>
      </c>
      <c r="C33" s="130"/>
      <c r="D33" s="130"/>
      <c r="E33" s="130"/>
      <c r="F33" s="130"/>
      <c r="G33" s="130"/>
      <c r="H33" s="130"/>
      <c r="I33" s="130"/>
      <c r="J33" s="132"/>
    </row>
    <row r="34" spans="1:10" ht="34" customHeight="1">
      <c r="A34" s="4"/>
      <c r="B34" s="4"/>
      <c r="C34" s="4"/>
      <c r="D34" s="4"/>
      <c r="E34" s="4"/>
      <c r="F34" s="4"/>
      <c r="G34" s="4"/>
      <c r="H34" s="4"/>
      <c r="I34" s="4"/>
      <c r="J34" s="4"/>
    </row>
    <row r="35" spans="1:10" ht="48" customHeight="1">
      <c r="A35" s="4"/>
      <c r="B35" s="129" t="s">
        <v>261</v>
      </c>
      <c r="C35" s="129"/>
      <c r="D35" s="129"/>
      <c r="E35" s="129"/>
      <c r="F35" s="129"/>
      <c r="G35" s="129"/>
      <c r="H35" s="129"/>
      <c r="I35" s="129"/>
      <c r="J35" s="129"/>
    </row>
    <row r="36" spans="1:10" ht="100" customHeight="1">
      <c r="A36" s="4"/>
      <c r="B36" s="131" t="s">
        <v>262</v>
      </c>
      <c r="C36" s="130"/>
      <c r="D36" s="130"/>
      <c r="E36" s="130"/>
      <c r="F36" s="130"/>
      <c r="G36" s="130"/>
      <c r="H36" s="130"/>
      <c r="I36" s="130"/>
      <c r="J36" s="132"/>
    </row>
    <row r="37" spans="1:10" ht="34" customHeight="1">
      <c r="A37" s="4"/>
      <c r="B37" s="4"/>
      <c r="C37" s="4"/>
      <c r="D37" s="4"/>
      <c r="E37" s="4"/>
      <c r="F37" s="4"/>
      <c r="G37" s="4"/>
      <c r="H37" s="4"/>
      <c r="I37" s="4"/>
      <c r="J37" s="4"/>
    </row>
    <row r="38" spans="1:10" ht="48" customHeight="1">
      <c r="A38" s="4"/>
      <c r="B38" s="129" t="s">
        <v>263</v>
      </c>
      <c r="C38" s="129"/>
      <c r="D38" s="129"/>
      <c r="E38" s="129"/>
      <c r="F38" s="129"/>
      <c r="G38" s="129"/>
      <c r="H38" s="129"/>
      <c r="I38" s="129"/>
      <c r="J38" s="129"/>
    </row>
    <row r="39" spans="1:10" ht="100" customHeight="1">
      <c r="A39" s="4"/>
      <c r="B39" s="131" t="s">
        <v>264</v>
      </c>
      <c r="C39" s="130"/>
      <c r="D39" s="130"/>
      <c r="E39" s="130"/>
      <c r="F39" s="130"/>
      <c r="G39" s="130"/>
      <c r="H39" s="130"/>
      <c r="I39" s="130"/>
      <c r="J39" s="132"/>
    </row>
    <row r="40" spans="1:10" ht="34" customHeight="1">
      <c r="A40" s="4"/>
      <c r="B40" s="4"/>
      <c r="C40" s="4"/>
      <c r="D40" s="4"/>
      <c r="E40" s="4"/>
      <c r="F40" s="4"/>
      <c r="G40" s="4"/>
      <c r="H40" s="4"/>
      <c r="I40" s="4"/>
      <c r="J40" s="4"/>
    </row>
    <row r="41" spans="1:10" ht="48" customHeight="1">
      <c r="A41" s="4"/>
      <c r="B41" s="129" t="s">
        <v>265</v>
      </c>
      <c r="C41" s="129"/>
      <c r="D41" s="129"/>
      <c r="E41" s="129"/>
      <c r="F41" s="129"/>
      <c r="G41" s="129"/>
      <c r="H41" s="129"/>
      <c r="I41" s="129"/>
      <c r="J41" s="129"/>
    </row>
    <row r="42" spans="1:10" ht="100" customHeight="1">
      <c r="A42" s="4"/>
      <c r="B42" s="131" t="s">
        <v>266</v>
      </c>
      <c r="C42" s="130"/>
      <c r="D42" s="130"/>
      <c r="E42" s="130"/>
      <c r="F42" s="130"/>
      <c r="G42" s="130"/>
      <c r="H42" s="130"/>
      <c r="I42" s="130"/>
      <c r="J42" s="132"/>
    </row>
    <row r="43" spans="1:10" ht="34" customHeight="1">
      <c r="A43" s="4"/>
      <c r="B43" s="4"/>
      <c r="C43" s="4"/>
      <c r="D43" s="4"/>
      <c r="E43" s="4"/>
      <c r="F43" s="4"/>
      <c r="G43" s="4"/>
      <c r="H43" s="4"/>
      <c r="I43" s="4"/>
      <c r="J43" s="4"/>
    </row>
    <row r="44" spans="1:10" ht="48" customHeight="1">
      <c r="A44" s="4"/>
      <c r="B44" s="129" t="s">
        <v>267</v>
      </c>
      <c r="C44" s="129"/>
      <c r="D44" s="129"/>
      <c r="E44" s="129"/>
      <c r="F44" s="129"/>
      <c r="G44" s="129"/>
      <c r="H44" s="129"/>
      <c r="I44" s="129"/>
      <c r="J44" s="129"/>
    </row>
    <row r="45" spans="1:10" ht="100" customHeight="1">
      <c r="A45" s="4"/>
      <c r="B45" s="131" t="s">
        <v>268</v>
      </c>
      <c r="C45" s="130"/>
      <c r="D45" s="130"/>
      <c r="E45" s="130"/>
      <c r="F45" s="130"/>
      <c r="G45" s="130"/>
      <c r="H45" s="130"/>
      <c r="I45" s="130"/>
      <c r="J45" s="132"/>
    </row>
    <row r="46" spans="1:10" ht="34" customHeight="1">
      <c r="A46" s="4"/>
      <c r="B46" s="4"/>
      <c r="C46" s="4"/>
      <c r="D46" s="4"/>
      <c r="E46" s="4"/>
      <c r="F46" s="4"/>
      <c r="G46" s="4"/>
      <c r="H46" s="4"/>
      <c r="I46" s="4"/>
      <c r="J46" s="4"/>
    </row>
    <row r="47" spans="1:10" ht="48" customHeight="1">
      <c r="A47" s="4"/>
      <c r="B47" s="129" t="s">
        <v>269</v>
      </c>
      <c r="C47" s="129"/>
      <c r="D47" s="129"/>
      <c r="E47" s="129"/>
      <c r="F47" s="129"/>
      <c r="G47" s="129"/>
      <c r="H47" s="129"/>
      <c r="I47" s="129"/>
      <c r="J47" s="129"/>
    </row>
    <row r="48" spans="1:10" ht="100" customHeight="1">
      <c r="A48" s="4"/>
      <c r="B48" s="131" t="s">
        <v>270</v>
      </c>
      <c r="C48" s="130"/>
      <c r="D48" s="130"/>
      <c r="E48" s="130"/>
      <c r="F48" s="130"/>
      <c r="G48" s="130"/>
      <c r="H48" s="130"/>
      <c r="I48" s="130"/>
      <c r="J48" s="132"/>
    </row>
    <row r="49" spans="1:10" ht="34" customHeight="1">
      <c r="A49" s="4"/>
      <c r="B49" s="4"/>
      <c r="C49" s="4"/>
      <c r="D49" s="4"/>
      <c r="E49" s="4"/>
      <c r="F49" s="4"/>
      <c r="G49" s="4"/>
      <c r="H49" s="4"/>
      <c r="I49" s="4"/>
      <c r="J49" s="4"/>
    </row>
    <row r="50" spans="1:10" ht="48" customHeight="1">
      <c r="A50" s="4"/>
      <c r="B50" s="129" t="s">
        <v>271</v>
      </c>
      <c r="C50" s="129"/>
      <c r="D50" s="129"/>
      <c r="E50" s="129"/>
      <c r="F50" s="129"/>
      <c r="G50" s="129"/>
      <c r="H50" s="129"/>
      <c r="I50" s="129"/>
      <c r="J50" s="129"/>
    </row>
    <row r="51" spans="1:10" ht="100" customHeight="1">
      <c r="A51" s="4"/>
      <c r="B51" s="131" t="s">
        <v>272</v>
      </c>
      <c r="C51" s="130"/>
      <c r="D51" s="130"/>
      <c r="E51" s="130"/>
      <c r="F51" s="130"/>
      <c r="G51" s="130"/>
      <c r="H51" s="130"/>
      <c r="I51" s="130"/>
      <c r="J51" s="132"/>
    </row>
    <row r="52" spans="1:10" ht="34" customHeight="1">
      <c r="A52" s="4"/>
      <c r="B52" s="4"/>
      <c r="C52" s="4"/>
      <c r="D52" s="4"/>
      <c r="E52" s="4"/>
      <c r="F52" s="4"/>
      <c r="G52" s="4"/>
      <c r="H52" s="4"/>
      <c r="I52" s="4"/>
      <c r="J52" s="4"/>
    </row>
    <row r="53" spans="1:10" ht="48" customHeight="1">
      <c r="A53" s="4"/>
      <c r="B53" s="129" t="s">
        <v>273</v>
      </c>
      <c r="C53" s="129"/>
      <c r="D53" s="129"/>
      <c r="E53" s="129"/>
      <c r="F53" s="129"/>
      <c r="G53" s="129"/>
      <c r="H53" s="129"/>
      <c r="I53" s="129"/>
      <c r="J53" s="129"/>
    </row>
    <row r="54" spans="1:10" ht="100" customHeight="1">
      <c r="A54" s="4"/>
      <c r="B54" s="131" t="s">
        <v>274</v>
      </c>
      <c r="C54" s="130"/>
      <c r="D54" s="130"/>
      <c r="E54" s="130"/>
      <c r="F54" s="130"/>
      <c r="G54" s="130"/>
      <c r="H54" s="130"/>
      <c r="I54" s="130"/>
      <c r="J54" s="132"/>
    </row>
    <row r="55" spans="1:10" ht="34" customHeight="1">
      <c r="A55" s="4"/>
      <c r="B55" s="4"/>
      <c r="C55" s="4"/>
      <c r="D55" s="4"/>
      <c r="E55" s="4"/>
      <c r="F55" s="4"/>
      <c r="G55" s="4"/>
      <c r="H55" s="4"/>
      <c r="I55" s="4"/>
      <c r="J55" s="4"/>
    </row>
    <row r="56" spans="1:10" ht="48" customHeight="1">
      <c r="A56" s="4"/>
      <c r="B56" s="129" t="s">
        <v>275</v>
      </c>
      <c r="C56" s="129"/>
      <c r="D56" s="129"/>
      <c r="E56" s="129"/>
      <c r="F56" s="129"/>
      <c r="G56" s="129"/>
      <c r="H56" s="129"/>
      <c r="I56" s="129"/>
      <c r="J56" s="129"/>
    </row>
    <row r="57" spans="1:10" ht="100" customHeight="1">
      <c r="A57" s="4"/>
      <c r="B57" s="131" t="s">
        <v>276</v>
      </c>
      <c r="C57" s="130"/>
      <c r="D57" s="130"/>
      <c r="E57" s="130"/>
      <c r="F57" s="130"/>
      <c r="G57" s="130"/>
      <c r="H57" s="130"/>
      <c r="I57" s="130"/>
      <c r="J57" s="132"/>
    </row>
    <row r="58" spans="1:10" ht="34" customHeight="1">
      <c r="A58" s="4"/>
      <c r="B58" s="4"/>
      <c r="C58" s="4"/>
      <c r="D58" s="4"/>
      <c r="E58" s="4"/>
      <c r="F58" s="4"/>
      <c r="G58" s="4"/>
      <c r="H58" s="4"/>
      <c r="I58" s="4"/>
      <c r="J58" s="4"/>
    </row>
    <row r="59" spans="1:10" ht="40" customHeight="1">
      <c r="A59" s="4"/>
      <c r="B59" s="128" t="s">
        <v>277</v>
      </c>
      <c r="C59" s="128"/>
      <c r="D59" s="128"/>
      <c r="E59" s="128"/>
      <c r="F59" s="128"/>
      <c r="G59" s="128"/>
      <c r="H59" s="128"/>
      <c r="I59" s="128"/>
      <c r="J59" s="128"/>
    </row>
    <row r="60" spans="1:10" ht="48" customHeight="1">
      <c r="A60" s="4"/>
      <c r="B60" s="17" t="s">
        <v>278</v>
      </c>
      <c r="C60" s="4"/>
      <c r="D60" s="4"/>
      <c r="E60" s="109">
        <f>'Worked Example'!$E$13</f>
        <v>7.0023584905660075E-2</v>
      </c>
      <c r="F60" s="4"/>
      <c r="G60" s="4"/>
      <c r="H60" s="4"/>
      <c r="I60" s="4"/>
      <c r="J60" s="4"/>
    </row>
    <row r="61" spans="1:10" ht="48" customHeight="1">
      <c r="A61" s="4"/>
      <c r="B61" s="17" t="s">
        <v>279</v>
      </c>
      <c r="C61" s="4"/>
      <c r="D61" s="4"/>
      <c r="E61" s="109">
        <f>'Money Markets'!$E$40</f>
        <v>6.7415896966452935E-2</v>
      </c>
      <c r="F61" s="4"/>
      <c r="G61" s="4"/>
      <c r="H61" s="4"/>
      <c r="I61" s="4"/>
      <c r="J61" s="4"/>
    </row>
    <row r="62" spans="1:10" ht="48" customHeight="1">
      <c r="A62" s="4"/>
      <c r="B62" s="17" t="s">
        <v>280</v>
      </c>
      <c r="C62" s="4"/>
      <c r="D62" s="4"/>
      <c r="E62" s="133">
        <f>'FRA in Derivatives'!$E$45</f>
        <v>12450.389899091962</v>
      </c>
      <c r="F62" s="4"/>
      <c r="G62" s="4"/>
      <c r="H62" s="4"/>
      <c r="I62" s="4"/>
      <c r="J62" s="4"/>
    </row>
    <row r="63" spans="1:10" ht="34" customHeight="1">
      <c r="A63" s="4"/>
      <c r="B63" s="4"/>
      <c r="C63" s="4"/>
      <c r="D63" s="4"/>
      <c r="E63" s="4"/>
      <c r="F63" s="4"/>
      <c r="G63" s="4"/>
      <c r="H63" s="4"/>
      <c r="I63" s="4"/>
      <c r="J63" s="4"/>
    </row>
    <row r="64" spans="1:10" ht="66" customHeight="1">
      <c r="A64" s="4"/>
      <c r="B64" s="94" t="s">
        <v>281</v>
      </c>
      <c r="C64" s="93"/>
      <c r="D64" s="93"/>
      <c r="E64" s="93"/>
      <c r="F64" s="93"/>
      <c r="G64" s="93"/>
      <c r="H64" s="93"/>
      <c r="I64" s="93"/>
      <c r="J64" s="95"/>
    </row>
  </sheetData>
  <mergeCells count="40">
    <mergeCell ref="B56:J56"/>
    <mergeCell ref="B57:J57"/>
    <mergeCell ref="B59:J59"/>
    <mergeCell ref="B64:J64"/>
    <mergeCell ref="B47:J47"/>
    <mergeCell ref="B48:J48"/>
    <mergeCell ref="B50:J50"/>
    <mergeCell ref="B51:J51"/>
    <mergeCell ref="B53:J53"/>
    <mergeCell ref="B54:J54"/>
    <mergeCell ref="B38:J38"/>
    <mergeCell ref="B39:J39"/>
    <mergeCell ref="B41:J41"/>
    <mergeCell ref="B42:J42"/>
    <mergeCell ref="B44:J44"/>
    <mergeCell ref="B45:J45"/>
    <mergeCell ref="B29:J29"/>
    <mergeCell ref="B30:J30"/>
    <mergeCell ref="B32:J32"/>
    <mergeCell ref="B33:J33"/>
    <mergeCell ref="B35:J35"/>
    <mergeCell ref="B36:J36"/>
    <mergeCell ref="B20:J20"/>
    <mergeCell ref="B21:J21"/>
    <mergeCell ref="B23:J23"/>
    <mergeCell ref="B24:J24"/>
    <mergeCell ref="B26:J26"/>
    <mergeCell ref="B27:J27"/>
    <mergeCell ref="B11:J11"/>
    <mergeCell ref="B12:J12"/>
    <mergeCell ref="B14:J14"/>
    <mergeCell ref="B15:J15"/>
    <mergeCell ref="B17:J17"/>
    <mergeCell ref="B18:J18"/>
    <mergeCell ref="B2:J2"/>
    <mergeCell ref="B3:J3"/>
    <mergeCell ref="B5:J5"/>
    <mergeCell ref="B6:J6"/>
    <mergeCell ref="B8:J8"/>
    <mergeCell ref="B9:J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B2E4F"/>
  </sheetPr>
  <dimension ref="A1:K45"/>
  <sheetViews>
    <sheetView showGridLines="0" workbookViewId="0">
      <pane ySplit="3" topLeftCell="A4" activePane="bottomLeft" state="frozen"/>
      <selection pane="bottomLeft" activeCell="B6" sqref="B6:J6"/>
    </sheetView>
  </sheetViews>
  <sheetFormatPr baseColWidth="10" defaultColWidth="8.83203125" defaultRowHeight="14"/>
  <cols>
    <col min="1" max="1" width="3" customWidth="1"/>
    <col min="2" max="2" width="50" customWidth="1"/>
    <col min="3" max="10" width="21.6640625" customWidth="1"/>
  </cols>
  <sheetData>
    <row r="1" spans="1:11" ht="34" customHeight="1">
      <c r="A1" s="45"/>
      <c r="B1" s="45"/>
      <c r="C1" s="45"/>
      <c r="D1" s="45"/>
      <c r="E1" s="45"/>
      <c r="F1" s="45"/>
      <c r="G1" s="45"/>
      <c r="H1" s="45"/>
      <c r="I1" s="45"/>
      <c r="J1" s="45"/>
      <c r="K1" s="1"/>
    </row>
    <row r="2" spans="1:11" ht="46" customHeight="1">
      <c r="A2" s="45"/>
      <c r="B2" s="5" t="s">
        <v>106</v>
      </c>
      <c r="C2" s="5"/>
      <c r="D2" s="5"/>
      <c r="E2" s="5"/>
      <c r="F2" s="5"/>
      <c r="G2" s="5"/>
      <c r="H2" s="5"/>
      <c r="I2" s="5"/>
      <c r="J2" s="5"/>
      <c r="K2" s="1"/>
    </row>
    <row r="3" spans="1:11" ht="32" customHeight="1">
      <c r="A3" s="45"/>
      <c r="B3" s="46" t="s">
        <v>1</v>
      </c>
      <c r="C3" s="46" t="s">
        <v>1</v>
      </c>
      <c r="D3" s="46" t="s">
        <v>1</v>
      </c>
      <c r="E3" s="46" t="s">
        <v>1</v>
      </c>
      <c r="F3" s="46" t="s">
        <v>1</v>
      </c>
      <c r="G3" s="46" t="s">
        <v>1</v>
      </c>
      <c r="H3" s="46" t="s">
        <v>1</v>
      </c>
      <c r="I3" s="46" t="s">
        <v>1</v>
      </c>
      <c r="J3" s="46" t="s">
        <v>1</v>
      </c>
      <c r="K3" s="1"/>
    </row>
    <row r="4" spans="1:11" ht="34" customHeight="1">
      <c r="A4" s="45"/>
      <c r="B4" s="45"/>
      <c r="C4" s="45"/>
      <c r="D4" s="45"/>
      <c r="E4" s="45"/>
      <c r="F4" s="45"/>
      <c r="G4" s="45"/>
      <c r="H4" s="45"/>
      <c r="I4" s="45"/>
      <c r="J4" s="45"/>
      <c r="K4" s="1"/>
    </row>
    <row r="5" spans="1:11" ht="40" customHeight="1">
      <c r="A5" s="45"/>
      <c r="B5" s="47" t="s">
        <v>107</v>
      </c>
      <c r="C5" s="47" t="s">
        <v>107</v>
      </c>
      <c r="D5" s="47" t="s">
        <v>107</v>
      </c>
      <c r="E5" s="47" t="s">
        <v>107</v>
      </c>
      <c r="F5" s="47" t="s">
        <v>107</v>
      </c>
      <c r="G5" s="47" t="s">
        <v>107</v>
      </c>
      <c r="H5" s="47" t="s">
        <v>107</v>
      </c>
      <c r="I5" s="47" t="s">
        <v>107</v>
      </c>
      <c r="J5" s="47" t="s">
        <v>107</v>
      </c>
      <c r="K5" s="1"/>
    </row>
    <row r="6" spans="1:11" ht="62" customHeight="1">
      <c r="A6" s="45"/>
      <c r="B6" s="65" t="s">
        <v>108</v>
      </c>
      <c r="C6" s="66" t="s">
        <v>108</v>
      </c>
      <c r="D6" s="66" t="s">
        <v>108</v>
      </c>
      <c r="E6" s="66" t="s">
        <v>108</v>
      </c>
      <c r="F6" s="66" t="s">
        <v>108</v>
      </c>
      <c r="G6" s="66" t="s">
        <v>108</v>
      </c>
      <c r="H6" s="66" t="s">
        <v>108</v>
      </c>
      <c r="I6" s="66" t="s">
        <v>108</v>
      </c>
      <c r="J6" s="67" t="s">
        <v>108</v>
      </c>
      <c r="K6" s="1"/>
    </row>
    <row r="7" spans="1:11" ht="34" customHeight="1">
      <c r="A7" s="45"/>
      <c r="B7" s="45"/>
      <c r="C7" s="45"/>
      <c r="D7" s="45"/>
      <c r="E7" s="45"/>
      <c r="F7" s="45"/>
      <c r="G7" s="45"/>
      <c r="H7" s="45"/>
      <c r="I7" s="45"/>
      <c r="J7" s="45"/>
      <c r="K7" s="1"/>
    </row>
    <row r="8" spans="1:11" ht="62" customHeight="1">
      <c r="A8" s="45"/>
      <c r="B8" s="48" t="s">
        <v>109</v>
      </c>
      <c r="C8" s="49" t="s">
        <v>109</v>
      </c>
      <c r="D8" s="49" t="s">
        <v>109</v>
      </c>
      <c r="E8" s="49" t="s">
        <v>109</v>
      </c>
      <c r="F8" s="49" t="s">
        <v>109</v>
      </c>
      <c r="G8" s="49" t="s">
        <v>109</v>
      </c>
      <c r="H8" s="49" t="s">
        <v>109</v>
      </c>
      <c r="I8" s="49" t="s">
        <v>109</v>
      </c>
      <c r="J8" s="50" t="s">
        <v>109</v>
      </c>
      <c r="K8" s="1"/>
    </row>
    <row r="9" spans="1:11" ht="62" customHeight="1">
      <c r="A9" s="45"/>
      <c r="B9" s="54" t="s">
        <v>110</v>
      </c>
      <c r="C9" s="55" t="s">
        <v>110</v>
      </c>
      <c r="D9" s="55" t="s">
        <v>110</v>
      </c>
      <c r="E9" s="55" t="s">
        <v>110</v>
      </c>
      <c r="F9" s="55" t="s">
        <v>110</v>
      </c>
      <c r="G9" s="55" t="s">
        <v>110</v>
      </c>
      <c r="H9" s="55" t="s">
        <v>110</v>
      </c>
      <c r="I9" s="55" t="s">
        <v>110</v>
      </c>
      <c r="J9" s="56" t="s">
        <v>110</v>
      </c>
      <c r="K9" s="1"/>
    </row>
    <row r="10" spans="1:11" ht="34" customHeight="1">
      <c r="A10" s="45"/>
      <c r="B10" s="45"/>
      <c r="C10" s="45"/>
      <c r="D10" s="45"/>
      <c r="E10" s="45"/>
      <c r="F10" s="45"/>
      <c r="G10" s="45"/>
      <c r="H10" s="45"/>
      <c r="I10" s="45"/>
      <c r="J10" s="45"/>
      <c r="K10" s="1"/>
    </row>
    <row r="11" spans="1:11" ht="62" customHeight="1">
      <c r="A11" s="45"/>
      <c r="B11" s="48" t="s">
        <v>111</v>
      </c>
      <c r="C11" s="49" t="s">
        <v>111</v>
      </c>
      <c r="D11" s="49" t="s">
        <v>111</v>
      </c>
      <c r="E11" s="49" t="s">
        <v>111</v>
      </c>
      <c r="F11" s="49" t="s">
        <v>111</v>
      </c>
      <c r="G11" s="49" t="s">
        <v>111</v>
      </c>
      <c r="H11" s="49" t="s">
        <v>111</v>
      </c>
      <c r="I11" s="49" t="s">
        <v>111</v>
      </c>
      <c r="J11" s="50" t="s">
        <v>111</v>
      </c>
      <c r="K11" s="1"/>
    </row>
    <row r="12" spans="1:11" ht="62" customHeight="1">
      <c r="A12" s="45"/>
      <c r="B12" s="54" t="s">
        <v>112</v>
      </c>
      <c r="C12" s="55" t="s">
        <v>112</v>
      </c>
      <c r="D12" s="55" t="s">
        <v>112</v>
      </c>
      <c r="E12" s="55" t="s">
        <v>112</v>
      </c>
      <c r="F12" s="55" t="s">
        <v>112</v>
      </c>
      <c r="G12" s="55" t="s">
        <v>112</v>
      </c>
      <c r="H12" s="55" t="s">
        <v>112</v>
      </c>
      <c r="I12" s="55" t="s">
        <v>112</v>
      </c>
      <c r="J12" s="56" t="s">
        <v>112</v>
      </c>
      <c r="K12" s="1"/>
    </row>
    <row r="13" spans="1:11" ht="34" customHeight="1">
      <c r="A13" s="45"/>
      <c r="B13" s="45"/>
      <c r="C13" s="45"/>
      <c r="D13" s="45"/>
      <c r="E13" s="45"/>
      <c r="F13" s="45"/>
      <c r="G13" s="45"/>
      <c r="H13" s="45"/>
      <c r="I13" s="45"/>
      <c r="J13" s="45"/>
      <c r="K13" s="1"/>
    </row>
    <row r="14" spans="1:11" ht="62" customHeight="1">
      <c r="A14" s="45"/>
      <c r="B14" s="48" t="s">
        <v>113</v>
      </c>
      <c r="C14" s="49" t="s">
        <v>113</v>
      </c>
      <c r="D14" s="49" t="s">
        <v>113</v>
      </c>
      <c r="E14" s="49" t="s">
        <v>113</v>
      </c>
      <c r="F14" s="49" t="s">
        <v>113</v>
      </c>
      <c r="G14" s="49" t="s">
        <v>113</v>
      </c>
      <c r="H14" s="49" t="s">
        <v>113</v>
      </c>
      <c r="I14" s="49" t="s">
        <v>113</v>
      </c>
      <c r="J14" s="50" t="s">
        <v>113</v>
      </c>
      <c r="K14" s="1"/>
    </row>
    <row r="15" spans="1:11" ht="62" customHeight="1">
      <c r="A15" s="45"/>
      <c r="B15" s="54" t="s">
        <v>114</v>
      </c>
      <c r="C15" s="55" t="s">
        <v>114</v>
      </c>
      <c r="D15" s="55" t="s">
        <v>114</v>
      </c>
      <c r="E15" s="55" t="s">
        <v>114</v>
      </c>
      <c r="F15" s="55" t="s">
        <v>114</v>
      </c>
      <c r="G15" s="55" t="s">
        <v>114</v>
      </c>
      <c r="H15" s="55" t="s">
        <v>114</v>
      </c>
      <c r="I15" s="55" t="s">
        <v>114</v>
      </c>
      <c r="J15" s="56" t="s">
        <v>114</v>
      </c>
      <c r="K15" s="1"/>
    </row>
    <row r="16" spans="1:11" ht="34" customHeight="1">
      <c r="A16" s="45"/>
      <c r="B16" s="45"/>
      <c r="C16" s="45"/>
      <c r="D16" s="45"/>
      <c r="E16" s="45"/>
      <c r="F16" s="45"/>
      <c r="G16" s="45"/>
      <c r="H16" s="45"/>
      <c r="I16" s="45"/>
      <c r="J16" s="45"/>
      <c r="K16" s="1"/>
    </row>
    <row r="17" spans="1:11" ht="62" customHeight="1">
      <c r="A17" s="45"/>
      <c r="B17" s="65" t="s">
        <v>115</v>
      </c>
      <c r="C17" s="66" t="s">
        <v>115</v>
      </c>
      <c r="D17" s="66" t="s">
        <v>115</v>
      </c>
      <c r="E17" s="66" t="s">
        <v>115</v>
      </c>
      <c r="F17" s="66" t="s">
        <v>115</v>
      </c>
      <c r="G17" s="66" t="s">
        <v>115</v>
      </c>
      <c r="H17" s="66" t="s">
        <v>115</v>
      </c>
      <c r="I17" s="66" t="s">
        <v>115</v>
      </c>
      <c r="J17" s="67" t="s">
        <v>115</v>
      </c>
      <c r="K17" s="1"/>
    </row>
    <row r="18" spans="1:11" ht="34" customHeight="1">
      <c r="A18" s="45"/>
      <c r="B18" s="45"/>
      <c r="C18" s="45"/>
      <c r="D18" s="45"/>
      <c r="E18" s="45"/>
      <c r="F18" s="45"/>
      <c r="G18" s="45"/>
      <c r="H18" s="45"/>
      <c r="I18" s="45"/>
      <c r="J18" s="45"/>
      <c r="K18" s="1"/>
    </row>
    <row r="19" spans="1:11" ht="62" customHeight="1">
      <c r="A19" s="45"/>
      <c r="B19" s="65" t="s">
        <v>116</v>
      </c>
      <c r="C19" s="66" t="s">
        <v>116</v>
      </c>
      <c r="D19" s="66" t="s">
        <v>116</v>
      </c>
      <c r="E19" s="66" t="s">
        <v>116</v>
      </c>
      <c r="F19" s="66" t="s">
        <v>116</v>
      </c>
      <c r="G19" s="66" t="s">
        <v>116</v>
      </c>
      <c r="H19" s="66" t="s">
        <v>116</v>
      </c>
      <c r="I19" s="66" t="s">
        <v>116</v>
      </c>
      <c r="J19" s="67" t="s">
        <v>116</v>
      </c>
      <c r="K19" s="1"/>
    </row>
    <row r="20" spans="1:11" ht="34" customHeight="1">
      <c r="A20" s="45"/>
      <c r="B20" s="45"/>
      <c r="C20" s="45"/>
      <c r="D20" s="45"/>
      <c r="E20" s="45"/>
      <c r="F20" s="45"/>
      <c r="G20" s="45"/>
      <c r="H20" s="45"/>
      <c r="I20" s="45"/>
      <c r="J20" s="45"/>
      <c r="K20" s="1"/>
    </row>
    <row r="21" spans="1:11" ht="62" customHeight="1">
      <c r="A21" s="45"/>
      <c r="B21" s="65" t="s">
        <v>117</v>
      </c>
      <c r="C21" s="66" t="s">
        <v>117</v>
      </c>
      <c r="D21" s="66" t="s">
        <v>117</v>
      </c>
      <c r="E21" s="66" t="s">
        <v>117</v>
      </c>
      <c r="F21" s="66" t="s">
        <v>117</v>
      </c>
      <c r="G21" s="66" t="s">
        <v>117</v>
      </c>
      <c r="H21" s="66" t="s">
        <v>117</v>
      </c>
      <c r="I21" s="66" t="s">
        <v>117</v>
      </c>
      <c r="J21" s="67" t="s">
        <v>117</v>
      </c>
      <c r="K21" s="1"/>
    </row>
    <row r="22" spans="1:11" ht="34" customHeight="1">
      <c r="A22" s="45"/>
      <c r="B22" s="45"/>
      <c r="C22" s="45"/>
      <c r="D22" s="45"/>
      <c r="E22" s="45"/>
      <c r="F22" s="45"/>
      <c r="G22" s="45"/>
      <c r="H22" s="45"/>
      <c r="I22" s="45"/>
      <c r="J22" s="45"/>
      <c r="K22" s="1"/>
    </row>
    <row r="23" spans="1:11" ht="62" customHeight="1">
      <c r="A23" s="45"/>
      <c r="B23" s="65" t="s">
        <v>118</v>
      </c>
      <c r="C23" s="66" t="s">
        <v>118</v>
      </c>
      <c r="D23" s="66" t="s">
        <v>118</v>
      </c>
      <c r="E23" s="66" t="s">
        <v>118</v>
      </c>
      <c r="F23" s="66" t="s">
        <v>118</v>
      </c>
      <c r="G23" s="66" t="s">
        <v>118</v>
      </c>
      <c r="H23" s="66" t="s">
        <v>118</v>
      </c>
      <c r="I23" s="66" t="s">
        <v>118</v>
      </c>
      <c r="J23" s="67" t="s">
        <v>118</v>
      </c>
      <c r="K23" s="1"/>
    </row>
    <row r="24" spans="1:11" ht="25" customHeight="1">
      <c r="A24" s="1"/>
      <c r="B24" s="1"/>
      <c r="C24" s="1"/>
      <c r="D24" s="1"/>
      <c r="E24" s="1"/>
      <c r="F24" s="1"/>
      <c r="G24" s="1"/>
      <c r="H24" s="1"/>
      <c r="I24" s="1"/>
      <c r="J24" s="1"/>
      <c r="K24" s="1"/>
    </row>
    <row r="25" spans="1:11" ht="25" customHeight="1">
      <c r="A25" s="1"/>
      <c r="B25" s="1"/>
      <c r="C25" s="1"/>
      <c r="D25" s="1"/>
      <c r="E25" s="1"/>
      <c r="F25" s="1"/>
      <c r="G25" s="1"/>
      <c r="H25" s="1"/>
      <c r="I25" s="1"/>
      <c r="J25" s="1"/>
      <c r="K25" s="1"/>
    </row>
    <row r="26" spans="1:11" ht="25" customHeight="1">
      <c r="A26" s="1"/>
      <c r="B26" s="1"/>
      <c r="C26" s="1"/>
      <c r="D26" s="1"/>
      <c r="E26" s="1"/>
      <c r="F26" s="1"/>
      <c r="G26" s="1"/>
      <c r="H26" s="1"/>
      <c r="I26" s="1"/>
      <c r="J26" s="1"/>
      <c r="K26" s="1"/>
    </row>
    <row r="27" spans="1:11" ht="25" customHeight="1">
      <c r="A27" s="1"/>
      <c r="B27" s="1"/>
      <c r="C27" s="1"/>
      <c r="D27" s="1"/>
      <c r="E27" s="1"/>
      <c r="F27" s="1"/>
      <c r="G27" s="1"/>
      <c r="H27" s="1"/>
      <c r="I27" s="1"/>
      <c r="J27" s="1"/>
      <c r="K27" s="1"/>
    </row>
    <row r="28" spans="1:11" ht="25" customHeight="1">
      <c r="A28" s="1"/>
      <c r="B28" s="1"/>
      <c r="C28" s="1"/>
      <c r="D28" s="1"/>
      <c r="E28" s="1"/>
      <c r="F28" s="1"/>
      <c r="G28" s="1"/>
      <c r="H28" s="1"/>
      <c r="I28" s="1"/>
      <c r="J28" s="1"/>
      <c r="K28" s="1"/>
    </row>
    <row r="29" spans="1:11" ht="25" customHeight="1">
      <c r="A29" s="1"/>
      <c r="B29" s="1"/>
      <c r="C29" s="1"/>
      <c r="D29" s="1"/>
      <c r="E29" s="1"/>
      <c r="F29" s="1"/>
      <c r="G29" s="1"/>
      <c r="H29" s="1"/>
      <c r="I29" s="1"/>
      <c r="J29" s="1"/>
      <c r="K29" s="1"/>
    </row>
    <row r="30" spans="1:11" ht="25" customHeight="1">
      <c r="A30" s="1"/>
      <c r="B30" s="1"/>
      <c r="C30" s="1"/>
      <c r="D30" s="1"/>
      <c r="E30" s="1"/>
      <c r="F30" s="1"/>
      <c r="G30" s="1"/>
      <c r="H30" s="1"/>
      <c r="I30" s="1"/>
      <c r="J30" s="1"/>
      <c r="K30" s="1"/>
    </row>
    <row r="31" spans="1:11" ht="25" customHeight="1">
      <c r="A31" s="1"/>
      <c r="B31" s="1"/>
      <c r="C31" s="1"/>
      <c r="D31" s="1"/>
      <c r="E31" s="1"/>
      <c r="F31" s="1"/>
      <c r="G31" s="1"/>
      <c r="H31" s="1"/>
      <c r="I31" s="1"/>
      <c r="J31" s="1"/>
      <c r="K31" s="1"/>
    </row>
    <row r="32" spans="1:11" ht="25" customHeight="1">
      <c r="A32" s="1"/>
      <c r="B32" s="1"/>
      <c r="C32" s="1"/>
      <c r="D32" s="1"/>
      <c r="E32" s="1"/>
      <c r="F32" s="1"/>
      <c r="G32" s="1"/>
      <c r="H32" s="1"/>
      <c r="I32" s="1"/>
      <c r="J32" s="1"/>
      <c r="K32" s="1"/>
    </row>
    <row r="33" spans="1:11" ht="25" customHeight="1">
      <c r="A33" s="1"/>
      <c r="B33" s="1"/>
      <c r="C33" s="1"/>
      <c r="D33" s="1"/>
      <c r="E33" s="1"/>
      <c r="F33" s="1"/>
      <c r="G33" s="1"/>
      <c r="H33" s="1"/>
      <c r="I33" s="1"/>
      <c r="J33" s="1"/>
      <c r="K33" s="1"/>
    </row>
    <row r="34" spans="1:11" ht="25" customHeight="1">
      <c r="A34" s="1"/>
      <c r="B34" s="1"/>
      <c r="C34" s="1"/>
      <c r="D34" s="1"/>
      <c r="E34" s="1"/>
      <c r="F34" s="1"/>
      <c r="G34" s="1"/>
      <c r="H34" s="1"/>
      <c r="I34" s="1"/>
      <c r="J34" s="1"/>
      <c r="K34" s="1"/>
    </row>
    <row r="35" spans="1:11" ht="25" customHeight="1">
      <c r="A35" s="1"/>
      <c r="B35" s="1"/>
      <c r="C35" s="1"/>
      <c r="D35" s="1"/>
      <c r="E35" s="1"/>
      <c r="F35" s="1"/>
      <c r="G35" s="1"/>
      <c r="H35" s="1"/>
      <c r="I35" s="1"/>
      <c r="J35" s="1"/>
      <c r="K35" s="1"/>
    </row>
    <row r="36" spans="1:11" ht="25" customHeight="1">
      <c r="A36" s="1"/>
      <c r="B36" s="1"/>
      <c r="C36" s="1"/>
      <c r="D36" s="1"/>
      <c r="E36" s="1"/>
      <c r="F36" s="1"/>
      <c r="G36" s="1"/>
      <c r="H36" s="1"/>
      <c r="I36" s="1"/>
      <c r="J36" s="1"/>
      <c r="K36" s="1"/>
    </row>
    <row r="37" spans="1:11" ht="25" customHeight="1">
      <c r="A37" s="1"/>
      <c r="B37" s="1"/>
      <c r="C37" s="1"/>
      <c r="D37" s="1"/>
      <c r="E37" s="1"/>
      <c r="F37" s="1"/>
      <c r="G37" s="1"/>
      <c r="H37" s="1"/>
      <c r="I37" s="1"/>
      <c r="J37" s="1"/>
      <c r="K37" s="1"/>
    </row>
    <row r="38" spans="1:11" ht="25" customHeight="1">
      <c r="A38" s="1"/>
      <c r="B38" s="1"/>
      <c r="C38" s="1"/>
      <c r="D38" s="1"/>
      <c r="E38" s="1"/>
      <c r="F38" s="1"/>
      <c r="G38" s="1"/>
      <c r="H38" s="1"/>
      <c r="I38" s="1"/>
      <c r="J38" s="1"/>
      <c r="K38" s="1"/>
    </row>
    <row r="39" spans="1:11" ht="25" customHeight="1">
      <c r="A39" s="1"/>
      <c r="B39" s="1"/>
      <c r="C39" s="1"/>
      <c r="D39" s="1"/>
      <c r="E39" s="1"/>
      <c r="F39" s="1"/>
      <c r="G39" s="1"/>
      <c r="H39" s="1"/>
      <c r="I39" s="1"/>
      <c r="J39" s="1"/>
      <c r="K39" s="1"/>
    </row>
    <row r="40" spans="1:11" ht="25" customHeight="1">
      <c r="A40" s="1"/>
      <c r="B40" s="1"/>
      <c r="C40" s="1"/>
      <c r="D40" s="1"/>
      <c r="E40" s="1"/>
      <c r="F40" s="1"/>
      <c r="G40" s="1"/>
      <c r="H40" s="1"/>
      <c r="I40" s="1"/>
      <c r="J40" s="1"/>
      <c r="K40" s="1"/>
    </row>
    <row r="41" spans="1:11" ht="25" customHeight="1">
      <c r="A41" s="1"/>
      <c r="B41" s="1"/>
      <c r="C41" s="1"/>
      <c r="D41" s="1"/>
      <c r="E41" s="1"/>
      <c r="F41" s="1"/>
      <c r="G41" s="1"/>
      <c r="H41" s="1"/>
      <c r="I41" s="1"/>
      <c r="J41" s="1"/>
      <c r="K41" s="1"/>
    </row>
    <row r="42" spans="1:11" ht="25" customHeight="1">
      <c r="A42" s="1"/>
      <c r="B42" s="1"/>
      <c r="C42" s="1"/>
      <c r="D42" s="1"/>
      <c r="E42" s="1"/>
      <c r="F42" s="1"/>
      <c r="G42" s="1"/>
      <c r="H42" s="1"/>
      <c r="I42" s="1"/>
      <c r="J42" s="1"/>
      <c r="K42" s="1"/>
    </row>
    <row r="43" spans="1:11" ht="25" customHeight="1">
      <c r="A43" s="1"/>
      <c r="B43" s="1"/>
      <c r="C43" s="1"/>
      <c r="D43" s="1"/>
      <c r="E43" s="1"/>
      <c r="F43" s="1"/>
      <c r="G43" s="1"/>
      <c r="H43" s="1"/>
      <c r="I43" s="1"/>
      <c r="J43" s="1"/>
      <c r="K43" s="1"/>
    </row>
    <row r="44" spans="1:11" ht="25" customHeight="1">
      <c r="A44" s="1"/>
      <c r="B44" s="1"/>
      <c r="C44" s="1"/>
      <c r="D44" s="1"/>
      <c r="E44" s="1"/>
      <c r="F44" s="1"/>
      <c r="G44" s="1"/>
      <c r="H44" s="1"/>
      <c r="I44" s="1"/>
      <c r="J44" s="1"/>
      <c r="K44" s="1"/>
    </row>
    <row r="45" spans="1:11" ht="25" customHeight="1">
      <c r="A45" s="1"/>
      <c r="B45" s="1"/>
      <c r="C45" s="1"/>
      <c r="D45" s="1"/>
      <c r="E45" s="1"/>
      <c r="F45" s="1"/>
      <c r="G45" s="1"/>
      <c r="H45" s="1"/>
      <c r="I45" s="1"/>
      <c r="J45" s="1"/>
      <c r="K45" s="1"/>
    </row>
  </sheetData>
  <mergeCells count="14">
    <mergeCell ref="B17:J17"/>
    <mergeCell ref="B19:J19"/>
    <mergeCell ref="B21:J21"/>
    <mergeCell ref="B23:J23"/>
    <mergeCell ref="B9:J9"/>
    <mergeCell ref="B11:J11"/>
    <mergeCell ref="B12:J12"/>
    <mergeCell ref="B14:J14"/>
    <mergeCell ref="B15:J15"/>
    <mergeCell ref="B2:J2"/>
    <mergeCell ref="B3:J3"/>
    <mergeCell ref="B5:J5"/>
    <mergeCell ref="B6:J6"/>
    <mergeCell ref="B8:J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B2E4F"/>
  </sheetPr>
  <dimension ref="A1:K45"/>
  <sheetViews>
    <sheetView showGridLines="0" workbookViewId="0">
      <pane ySplit="3" topLeftCell="A21" activePane="bottomLeft" state="frozen"/>
      <selection pane="bottomLeft" activeCell="B12" sqref="B12:J12"/>
    </sheetView>
  </sheetViews>
  <sheetFormatPr baseColWidth="10" defaultColWidth="8.83203125" defaultRowHeight="25"/>
  <cols>
    <col min="1" max="1" width="3" style="3" customWidth="1"/>
    <col min="2" max="2" width="50" style="3" customWidth="1"/>
    <col min="3" max="10" width="21.6640625" style="3" customWidth="1"/>
    <col min="11" max="16384" width="8.83203125" style="3"/>
  </cols>
  <sheetData>
    <row r="1" spans="1:11" ht="34" customHeight="1">
      <c r="A1" s="45"/>
      <c r="B1" s="45"/>
      <c r="C1" s="45"/>
      <c r="D1" s="45"/>
      <c r="E1" s="45"/>
      <c r="F1" s="45"/>
      <c r="G1" s="45"/>
      <c r="H1" s="45"/>
      <c r="I1" s="45"/>
      <c r="J1" s="45"/>
      <c r="K1" s="2"/>
    </row>
    <row r="2" spans="1:11" ht="46" customHeight="1">
      <c r="A2" s="45"/>
      <c r="B2" s="5" t="s">
        <v>0</v>
      </c>
      <c r="C2" s="5"/>
      <c r="D2" s="5"/>
      <c r="E2" s="5"/>
      <c r="F2" s="5"/>
      <c r="G2" s="5"/>
      <c r="H2" s="5"/>
      <c r="I2" s="5"/>
      <c r="J2" s="5"/>
      <c r="K2" s="2"/>
    </row>
    <row r="3" spans="1:11" ht="32" customHeight="1">
      <c r="A3" s="45"/>
      <c r="B3" s="46" t="s">
        <v>1</v>
      </c>
      <c r="C3" s="46" t="s">
        <v>1</v>
      </c>
      <c r="D3" s="46" t="s">
        <v>1</v>
      </c>
      <c r="E3" s="46" t="s">
        <v>1</v>
      </c>
      <c r="F3" s="46" t="s">
        <v>1</v>
      </c>
      <c r="G3" s="46" t="s">
        <v>1</v>
      </c>
      <c r="H3" s="46" t="s">
        <v>1</v>
      </c>
      <c r="I3" s="46" t="s">
        <v>1</v>
      </c>
      <c r="J3" s="46" t="s">
        <v>1</v>
      </c>
      <c r="K3" s="2"/>
    </row>
    <row r="4" spans="1:11" ht="34" customHeight="1">
      <c r="A4" s="45"/>
      <c r="B4" s="45"/>
      <c r="C4" s="45"/>
      <c r="D4" s="45"/>
      <c r="E4" s="45"/>
      <c r="F4" s="45"/>
      <c r="G4" s="45"/>
      <c r="H4" s="45"/>
      <c r="I4" s="45"/>
      <c r="J4" s="45"/>
      <c r="K4" s="2"/>
    </row>
    <row r="5" spans="1:11" ht="40" customHeight="1">
      <c r="A5" s="45"/>
      <c r="B5" s="47" t="s">
        <v>2</v>
      </c>
      <c r="C5" s="47" t="s">
        <v>2</v>
      </c>
      <c r="D5" s="47" t="s">
        <v>2</v>
      </c>
      <c r="E5" s="47" t="s">
        <v>2</v>
      </c>
      <c r="F5" s="47" t="s">
        <v>2</v>
      </c>
      <c r="G5" s="47" t="s">
        <v>2</v>
      </c>
      <c r="H5" s="47" t="s">
        <v>2</v>
      </c>
      <c r="I5" s="47" t="s">
        <v>2</v>
      </c>
      <c r="J5" s="47" t="s">
        <v>2</v>
      </c>
      <c r="K5" s="2"/>
    </row>
    <row r="6" spans="1:11" ht="62" customHeight="1">
      <c r="A6" s="45"/>
      <c r="B6" s="48" t="s">
        <v>3</v>
      </c>
      <c r="C6" s="49" t="s">
        <v>3</v>
      </c>
      <c r="D6" s="49" t="s">
        <v>3</v>
      </c>
      <c r="E6" s="49" t="s">
        <v>3</v>
      </c>
      <c r="F6" s="49" t="s">
        <v>3</v>
      </c>
      <c r="G6" s="49" t="s">
        <v>3</v>
      </c>
      <c r="H6" s="49" t="s">
        <v>3</v>
      </c>
      <c r="I6" s="49" t="s">
        <v>3</v>
      </c>
      <c r="J6" s="50" t="s">
        <v>3</v>
      </c>
      <c r="K6" s="2"/>
    </row>
    <row r="7" spans="1:11" ht="62" customHeight="1">
      <c r="A7" s="45"/>
      <c r="B7" s="51" t="s">
        <v>4</v>
      </c>
      <c r="C7" s="52" t="s">
        <v>4</v>
      </c>
      <c r="D7" s="52" t="s">
        <v>4</v>
      </c>
      <c r="E7" s="52" t="s">
        <v>4</v>
      </c>
      <c r="F7" s="52" t="s">
        <v>4</v>
      </c>
      <c r="G7" s="52" t="s">
        <v>4</v>
      </c>
      <c r="H7" s="52" t="s">
        <v>4</v>
      </c>
      <c r="I7" s="52" t="s">
        <v>4</v>
      </c>
      <c r="J7" s="53" t="s">
        <v>4</v>
      </c>
      <c r="K7" s="2"/>
    </row>
    <row r="8" spans="1:11" ht="62" customHeight="1">
      <c r="A8" s="45"/>
      <c r="B8" s="54" t="s">
        <v>5</v>
      </c>
      <c r="C8" s="55" t="s">
        <v>5</v>
      </c>
      <c r="D8" s="55" t="s">
        <v>5</v>
      </c>
      <c r="E8" s="55" t="s">
        <v>5</v>
      </c>
      <c r="F8" s="55" t="s">
        <v>5</v>
      </c>
      <c r="G8" s="55" t="s">
        <v>5</v>
      </c>
      <c r="H8" s="55" t="s">
        <v>5</v>
      </c>
      <c r="I8" s="55" t="s">
        <v>5</v>
      </c>
      <c r="J8" s="56" t="s">
        <v>5</v>
      </c>
      <c r="K8" s="2"/>
    </row>
    <row r="9" spans="1:11" ht="34" customHeight="1">
      <c r="A9" s="45"/>
      <c r="B9" s="45"/>
      <c r="C9" s="45"/>
      <c r="D9" s="45"/>
      <c r="E9" s="45"/>
      <c r="F9" s="45"/>
      <c r="G9" s="45"/>
      <c r="H9" s="45"/>
      <c r="I9" s="45"/>
      <c r="J9" s="45"/>
      <c r="K9" s="2"/>
    </row>
    <row r="10" spans="1:11" ht="40" customHeight="1">
      <c r="A10" s="45"/>
      <c r="B10" s="47" t="s">
        <v>6</v>
      </c>
      <c r="C10" s="47" t="s">
        <v>6</v>
      </c>
      <c r="D10" s="47" t="s">
        <v>6</v>
      </c>
      <c r="E10" s="47" t="s">
        <v>6</v>
      </c>
      <c r="F10" s="47" t="s">
        <v>6</v>
      </c>
      <c r="G10" s="47" t="s">
        <v>6</v>
      </c>
      <c r="H10" s="47" t="s">
        <v>6</v>
      </c>
      <c r="I10" s="47" t="s">
        <v>6</v>
      </c>
      <c r="J10" s="47" t="s">
        <v>6</v>
      </c>
      <c r="K10" s="2"/>
    </row>
    <row r="11" spans="1:11" ht="62" customHeight="1">
      <c r="A11" s="45"/>
      <c r="B11" s="48" t="s">
        <v>7</v>
      </c>
      <c r="C11" s="49" t="s">
        <v>7</v>
      </c>
      <c r="D11" s="49" t="s">
        <v>7</v>
      </c>
      <c r="E11" s="49" t="s">
        <v>7</v>
      </c>
      <c r="F11" s="49" t="s">
        <v>7</v>
      </c>
      <c r="G11" s="49" t="s">
        <v>7</v>
      </c>
      <c r="H11" s="49" t="s">
        <v>7</v>
      </c>
      <c r="I11" s="49" t="s">
        <v>7</v>
      </c>
      <c r="J11" s="50" t="s">
        <v>7</v>
      </c>
      <c r="K11" s="2"/>
    </row>
    <row r="12" spans="1:11" ht="62" customHeight="1">
      <c r="A12" s="45"/>
      <c r="B12" s="51" t="s">
        <v>8</v>
      </c>
      <c r="C12" s="52" t="s">
        <v>8</v>
      </c>
      <c r="D12" s="52" t="s">
        <v>8</v>
      </c>
      <c r="E12" s="52" t="s">
        <v>8</v>
      </c>
      <c r="F12" s="52" t="s">
        <v>8</v>
      </c>
      <c r="G12" s="52" t="s">
        <v>8</v>
      </c>
      <c r="H12" s="52" t="s">
        <v>8</v>
      </c>
      <c r="I12" s="52" t="s">
        <v>8</v>
      </c>
      <c r="J12" s="53" t="s">
        <v>8</v>
      </c>
      <c r="K12" s="2"/>
    </row>
    <row r="13" spans="1:11" ht="62" customHeight="1">
      <c r="A13" s="45"/>
      <c r="B13" s="54" t="s">
        <v>9</v>
      </c>
      <c r="C13" s="55" t="s">
        <v>9</v>
      </c>
      <c r="D13" s="55" t="s">
        <v>9</v>
      </c>
      <c r="E13" s="55" t="s">
        <v>9</v>
      </c>
      <c r="F13" s="55" t="s">
        <v>9</v>
      </c>
      <c r="G13" s="55" t="s">
        <v>9</v>
      </c>
      <c r="H13" s="55" t="s">
        <v>9</v>
      </c>
      <c r="I13" s="55" t="s">
        <v>9</v>
      </c>
      <c r="J13" s="56" t="s">
        <v>9</v>
      </c>
      <c r="K13" s="2"/>
    </row>
    <row r="14" spans="1:11" ht="34" customHeight="1">
      <c r="A14" s="45"/>
      <c r="B14" s="45"/>
      <c r="C14" s="45"/>
      <c r="D14" s="45"/>
      <c r="E14" s="45"/>
      <c r="F14" s="45"/>
      <c r="G14" s="45"/>
      <c r="H14" s="45"/>
      <c r="I14" s="45"/>
      <c r="J14" s="45"/>
      <c r="K14" s="2"/>
    </row>
    <row r="15" spans="1:11" ht="40" customHeight="1">
      <c r="A15" s="45"/>
      <c r="B15" s="47"/>
      <c r="C15" s="47"/>
      <c r="D15" s="47"/>
      <c r="E15" s="47"/>
      <c r="F15" s="47"/>
      <c r="G15" s="47"/>
      <c r="H15" s="47"/>
      <c r="I15" s="47"/>
      <c r="J15" s="47"/>
      <c r="K15" s="2"/>
    </row>
    <row r="16" spans="1:11" ht="62" customHeight="1">
      <c r="A16" s="45"/>
      <c r="B16" s="48" t="s">
        <v>10</v>
      </c>
      <c r="C16" s="49" t="s">
        <v>10</v>
      </c>
      <c r="D16" s="49" t="s">
        <v>10</v>
      </c>
      <c r="E16" s="49" t="s">
        <v>10</v>
      </c>
      <c r="F16" s="49" t="s">
        <v>10</v>
      </c>
      <c r="G16" s="49" t="s">
        <v>10</v>
      </c>
      <c r="H16" s="49" t="s">
        <v>10</v>
      </c>
      <c r="I16" s="49" t="s">
        <v>10</v>
      </c>
      <c r="J16" s="50" t="s">
        <v>10</v>
      </c>
      <c r="K16" s="2"/>
    </row>
    <row r="17" spans="1:11" ht="62" customHeight="1">
      <c r="A17" s="45"/>
      <c r="B17" s="51" t="s">
        <v>166</v>
      </c>
      <c r="C17" s="52" t="s">
        <v>11</v>
      </c>
      <c r="D17" s="52" t="s">
        <v>11</v>
      </c>
      <c r="E17" s="52" t="s">
        <v>11</v>
      </c>
      <c r="F17" s="52" t="s">
        <v>11</v>
      </c>
      <c r="G17" s="52" t="s">
        <v>11</v>
      </c>
      <c r="H17" s="52" t="s">
        <v>11</v>
      </c>
      <c r="I17" s="52" t="s">
        <v>11</v>
      </c>
      <c r="J17" s="53" t="s">
        <v>11</v>
      </c>
      <c r="K17" s="2"/>
    </row>
    <row r="18" spans="1:11" ht="62" customHeight="1">
      <c r="A18" s="45"/>
      <c r="B18" s="54" t="s">
        <v>12</v>
      </c>
      <c r="C18" s="55" t="s">
        <v>12</v>
      </c>
      <c r="D18" s="55" t="s">
        <v>12</v>
      </c>
      <c r="E18" s="55" t="s">
        <v>12</v>
      </c>
      <c r="F18" s="55" t="s">
        <v>12</v>
      </c>
      <c r="G18" s="55" t="s">
        <v>12</v>
      </c>
      <c r="H18" s="55" t="s">
        <v>12</v>
      </c>
      <c r="I18" s="55" t="s">
        <v>12</v>
      </c>
      <c r="J18" s="56" t="s">
        <v>12</v>
      </c>
      <c r="K18" s="2"/>
    </row>
    <row r="19" spans="1:11" ht="34" customHeight="1">
      <c r="A19" s="45"/>
      <c r="B19" s="45"/>
      <c r="C19" s="45"/>
      <c r="D19" s="45"/>
      <c r="E19" s="45"/>
      <c r="F19" s="45"/>
      <c r="G19" s="45"/>
      <c r="H19" s="45"/>
      <c r="I19" s="45"/>
      <c r="J19" s="45"/>
      <c r="K19" s="2"/>
    </row>
    <row r="20" spans="1:11" ht="40" customHeight="1">
      <c r="A20" s="45"/>
      <c r="B20" s="47" t="s">
        <v>13</v>
      </c>
      <c r="C20" s="47" t="s">
        <v>13</v>
      </c>
      <c r="D20" s="47" t="s">
        <v>13</v>
      </c>
      <c r="E20" s="47" t="s">
        <v>13</v>
      </c>
      <c r="F20" s="47" t="s">
        <v>13</v>
      </c>
      <c r="G20" s="47" t="s">
        <v>13</v>
      </c>
      <c r="H20" s="47" t="s">
        <v>13</v>
      </c>
      <c r="I20" s="47" t="s">
        <v>13</v>
      </c>
      <c r="J20" s="47" t="s">
        <v>13</v>
      </c>
      <c r="K20" s="2"/>
    </row>
    <row r="21" spans="1:11" ht="62" customHeight="1">
      <c r="A21" s="45"/>
      <c r="B21" s="48" t="s">
        <v>14</v>
      </c>
      <c r="C21" s="49" t="s">
        <v>14</v>
      </c>
      <c r="D21" s="49" t="s">
        <v>14</v>
      </c>
      <c r="E21" s="49" t="s">
        <v>14</v>
      </c>
      <c r="F21" s="49" t="s">
        <v>14</v>
      </c>
      <c r="G21" s="49" t="s">
        <v>14</v>
      </c>
      <c r="H21" s="49" t="s">
        <v>14</v>
      </c>
      <c r="I21" s="49" t="s">
        <v>14</v>
      </c>
      <c r="J21" s="50" t="s">
        <v>14</v>
      </c>
      <c r="K21" s="2"/>
    </row>
    <row r="22" spans="1:11" ht="62" customHeight="1">
      <c r="A22" s="45"/>
      <c r="B22" s="51" t="s">
        <v>15</v>
      </c>
      <c r="C22" s="52" t="s">
        <v>15</v>
      </c>
      <c r="D22" s="52" t="s">
        <v>15</v>
      </c>
      <c r="E22" s="52" t="s">
        <v>15</v>
      </c>
      <c r="F22" s="52" t="s">
        <v>15</v>
      </c>
      <c r="G22" s="52" t="s">
        <v>15</v>
      </c>
      <c r="H22" s="52" t="s">
        <v>15</v>
      </c>
      <c r="I22" s="52" t="s">
        <v>15</v>
      </c>
      <c r="J22" s="53" t="s">
        <v>15</v>
      </c>
      <c r="K22" s="2"/>
    </row>
    <row r="23" spans="1:11" ht="62" customHeight="1">
      <c r="A23" s="45"/>
      <c r="B23" s="51" t="s">
        <v>16</v>
      </c>
      <c r="C23" s="52" t="s">
        <v>16</v>
      </c>
      <c r="D23" s="52" t="s">
        <v>16</v>
      </c>
      <c r="E23" s="52" t="s">
        <v>16</v>
      </c>
      <c r="F23" s="52" t="s">
        <v>16</v>
      </c>
      <c r="G23" s="52" t="s">
        <v>16</v>
      </c>
      <c r="H23" s="52" t="s">
        <v>16</v>
      </c>
      <c r="I23" s="52" t="s">
        <v>16</v>
      </c>
      <c r="J23" s="53" t="s">
        <v>16</v>
      </c>
      <c r="K23" s="2"/>
    </row>
    <row r="24" spans="1:11" ht="62" customHeight="1">
      <c r="A24" s="45"/>
      <c r="B24" s="51" t="s">
        <v>17</v>
      </c>
      <c r="C24" s="52" t="s">
        <v>17</v>
      </c>
      <c r="D24" s="52" t="s">
        <v>17</v>
      </c>
      <c r="E24" s="52" t="s">
        <v>17</v>
      </c>
      <c r="F24" s="52" t="s">
        <v>17</v>
      </c>
      <c r="G24" s="52" t="s">
        <v>17</v>
      </c>
      <c r="H24" s="52" t="s">
        <v>17</v>
      </c>
      <c r="I24" s="52" t="s">
        <v>17</v>
      </c>
      <c r="J24" s="53" t="s">
        <v>17</v>
      </c>
      <c r="K24" s="2"/>
    </row>
    <row r="25" spans="1:11" ht="62" customHeight="1">
      <c r="A25" s="45"/>
      <c r="B25" s="51" t="s">
        <v>18</v>
      </c>
      <c r="C25" s="52" t="s">
        <v>18</v>
      </c>
      <c r="D25" s="52" t="s">
        <v>18</v>
      </c>
      <c r="E25" s="52" t="s">
        <v>18</v>
      </c>
      <c r="F25" s="52" t="s">
        <v>18</v>
      </c>
      <c r="G25" s="52" t="s">
        <v>18</v>
      </c>
      <c r="H25" s="52" t="s">
        <v>18</v>
      </c>
      <c r="I25" s="52" t="s">
        <v>18</v>
      </c>
      <c r="J25" s="53" t="s">
        <v>18</v>
      </c>
      <c r="K25" s="2"/>
    </row>
    <row r="26" spans="1:11" ht="62" customHeight="1">
      <c r="A26" s="45"/>
      <c r="B26" s="54" t="s">
        <v>19</v>
      </c>
      <c r="C26" s="55" t="s">
        <v>19</v>
      </c>
      <c r="D26" s="55" t="s">
        <v>19</v>
      </c>
      <c r="E26" s="55" t="s">
        <v>19</v>
      </c>
      <c r="F26" s="55" t="s">
        <v>19</v>
      </c>
      <c r="G26" s="55" t="s">
        <v>19</v>
      </c>
      <c r="H26" s="55" t="s">
        <v>19</v>
      </c>
      <c r="I26" s="55" t="s">
        <v>19</v>
      </c>
      <c r="J26" s="56" t="s">
        <v>19</v>
      </c>
      <c r="K26" s="2"/>
    </row>
    <row r="27" spans="1:11" ht="34" customHeight="1">
      <c r="A27" s="45"/>
      <c r="B27" s="45"/>
      <c r="C27" s="45"/>
      <c r="D27" s="45"/>
      <c r="E27" s="45"/>
      <c r="F27" s="45"/>
      <c r="G27" s="45"/>
      <c r="H27" s="45"/>
      <c r="I27" s="45"/>
      <c r="J27" s="45"/>
      <c r="K27" s="2"/>
    </row>
    <row r="28" spans="1:11" ht="62" customHeight="1">
      <c r="A28" s="45"/>
      <c r="B28" s="48" t="s">
        <v>20</v>
      </c>
      <c r="C28" s="49" t="s">
        <v>20</v>
      </c>
      <c r="D28" s="49" t="s">
        <v>20</v>
      </c>
      <c r="E28" s="49" t="s">
        <v>20</v>
      </c>
      <c r="F28" s="49" t="s">
        <v>20</v>
      </c>
      <c r="G28" s="49" t="s">
        <v>20</v>
      </c>
      <c r="H28" s="49" t="s">
        <v>20</v>
      </c>
      <c r="I28" s="49" t="s">
        <v>20</v>
      </c>
      <c r="J28" s="50" t="s">
        <v>20</v>
      </c>
      <c r="K28" s="2"/>
    </row>
    <row r="29" spans="1:11" ht="62" customHeight="1">
      <c r="A29" s="45"/>
      <c r="B29" s="54" t="s">
        <v>21</v>
      </c>
      <c r="C29" s="55" t="s">
        <v>21</v>
      </c>
      <c r="D29" s="55" t="s">
        <v>21</v>
      </c>
      <c r="E29" s="55" t="s">
        <v>21</v>
      </c>
      <c r="F29" s="55" t="s">
        <v>21</v>
      </c>
      <c r="G29" s="55" t="s">
        <v>21</v>
      </c>
      <c r="H29" s="55" t="s">
        <v>21</v>
      </c>
      <c r="I29" s="55" t="s">
        <v>21</v>
      </c>
      <c r="J29" s="56" t="s">
        <v>21</v>
      </c>
      <c r="K29" s="2"/>
    </row>
    <row r="30" spans="1:11">
      <c r="A30" s="2"/>
      <c r="B30" s="2"/>
      <c r="C30" s="2"/>
      <c r="D30" s="2"/>
      <c r="E30" s="2"/>
      <c r="F30" s="2"/>
      <c r="G30" s="2"/>
      <c r="H30" s="2"/>
      <c r="I30" s="2"/>
      <c r="J30" s="2"/>
      <c r="K30" s="2"/>
    </row>
    <row r="31" spans="1:11">
      <c r="A31" s="2"/>
      <c r="B31" s="2"/>
      <c r="C31" s="2"/>
      <c r="D31" s="2"/>
      <c r="E31" s="2"/>
      <c r="F31" s="2"/>
      <c r="G31" s="2"/>
      <c r="H31" s="2"/>
      <c r="I31" s="2"/>
      <c r="J31" s="2"/>
      <c r="K31" s="2"/>
    </row>
    <row r="32" spans="1:11">
      <c r="A32" s="2"/>
      <c r="B32" s="2"/>
      <c r="C32" s="2"/>
      <c r="D32" s="2"/>
      <c r="E32" s="2"/>
      <c r="F32" s="2"/>
      <c r="G32" s="2"/>
      <c r="H32" s="2"/>
      <c r="I32" s="2"/>
      <c r="J32" s="2"/>
      <c r="K32" s="2"/>
    </row>
    <row r="33" spans="1:11">
      <c r="A33" s="2"/>
      <c r="B33" s="2"/>
      <c r="C33" s="2"/>
      <c r="D33" s="2"/>
      <c r="E33" s="2"/>
      <c r="F33" s="2"/>
      <c r="G33" s="2"/>
      <c r="H33" s="2"/>
      <c r="I33" s="2"/>
      <c r="J33" s="2"/>
      <c r="K33" s="2"/>
    </row>
    <row r="34" spans="1:11">
      <c r="A34" s="2"/>
      <c r="B34" s="2"/>
      <c r="C34" s="2"/>
      <c r="D34" s="2"/>
      <c r="E34" s="2"/>
      <c r="F34" s="2"/>
      <c r="G34" s="2"/>
      <c r="H34" s="2"/>
      <c r="I34" s="2"/>
      <c r="J34" s="2"/>
      <c r="K34" s="2"/>
    </row>
    <row r="35" spans="1:11">
      <c r="A35" s="2"/>
      <c r="B35" s="2"/>
      <c r="C35" s="2"/>
      <c r="D35" s="2"/>
      <c r="E35" s="2"/>
      <c r="F35" s="2"/>
      <c r="G35" s="2"/>
      <c r="H35" s="2"/>
      <c r="I35" s="2"/>
      <c r="J35" s="2"/>
      <c r="K35" s="2"/>
    </row>
    <row r="36" spans="1:11">
      <c r="A36" s="2"/>
      <c r="B36" s="2"/>
      <c r="C36" s="2"/>
      <c r="D36" s="2"/>
      <c r="E36" s="2"/>
      <c r="F36" s="2"/>
      <c r="G36" s="2"/>
      <c r="H36" s="2"/>
      <c r="I36" s="2"/>
      <c r="J36" s="2"/>
      <c r="K36" s="2"/>
    </row>
    <row r="37" spans="1:11">
      <c r="A37" s="2"/>
      <c r="B37" s="2"/>
      <c r="C37" s="2"/>
      <c r="D37" s="2"/>
      <c r="E37" s="2"/>
      <c r="F37" s="2"/>
      <c r="G37" s="2"/>
      <c r="H37" s="2"/>
      <c r="I37" s="2"/>
      <c r="J37" s="2"/>
      <c r="K37" s="2"/>
    </row>
    <row r="38" spans="1:11">
      <c r="A38" s="2"/>
      <c r="B38" s="2"/>
      <c r="C38" s="2"/>
      <c r="D38" s="2"/>
      <c r="E38" s="2"/>
      <c r="F38" s="2"/>
      <c r="G38" s="2"/>
      <c r="H38" s="2"/>
      <c r="I38" s="2"/>
      <c r="J38" s="2"/>
      <c r="K38" s="2"/>
    </row>
    <row r="39" spans="1:11">
      <c r="A39" s="2"/>
      <c r="B39" s="2"/>
      <c r="C39" s="2"/>
      <c r="D39" s="2"/>
      <c r="E39" s="2"/>
      <c r="F39" s="2"/>
      <c r="G39" s="2"/>
      <c r="H39" s="2"/>
      <c r="I39" s="2"/>
      <c r="J39" s="2"/>
      <c r="K39" s="2"/>
    </row>
    <row r="40" spans="1:11">
      <c r="A40" s="2"/>
      <c r="B40" s="2"/>
      <c r="C40" s="2"/>
      <c r="D40" s="2"/>
      <c r="E40" s="2"/>
      <c r="F40" s="2"/>
      <c r="G40" s="2"/>
      <c r="H40" s="2"/>
      <c r="I40" s="2"/>
      <c r="J40" s="2"/>
      <c r="K40" s="2"/>
    </row>
    <row r="41" spans="1:11">
      <c r="A41" s="2"/>
      <c r="B41" s="2"/>
      <c r="C41" s="2"/>
      <c r="D41" s="2"/>
      <c r="E41" s="2"/>
      <c r="F41" s="2"/>
      <c r="G41" s="2"/>
      <c r="H41" s="2"/>
      <c r="I41" s="2"/>
      <c r="J41" s="2"/>
      <c r="K41" s="2"/>
    </row>
    <row r="42" spans="1:11">
      <c r="A42" s="2"/>
      <c r="B42" s="2"/>
      <c r="C42" s="2"/>
      <c r="D42" s="2"/>
      <c r="E42" s="2"/>
      <c r="F42" s="2"/>
      <c r="G42" s="2"/>
      <c r="H42" s="2"/>
      <c r="I42" s="2"/>
      <c r="J42" s="2"/>
      <c r="K42" s="2"/>
    </row>
    <row r="43" spans="1:11">
      <c r="A43" s="2"/>
      <c r="B43" s="2"/>
      <c r="C43" s="2"/>
      <c r="D43" s="2"/>
      <c r="E43" s="2"/>
      <c r="F43" s="2"/>
      <c r="G43" s="2"/>
      <c r="H43" s="2"/>
      <c r="I43" s="2"/>
      <c r="J43" s="2"/>
      <c r="K43" s="2"/>
    </row>
    <row r="44" spans="1:11">
      <c r="A44" s="2"/>
      <c r="B44" s="2"/>
      <c r="C44" s="2"/>
      <c r="D44" s="2"/>
      <c r="E44" s="2"/>
      <c r="F44" s="2"/>
      <c r="G44" s="2"/>
      <c r="H44" s="2"/>
      <c r="I44" s="2"/>
      <c r="J44" s="2"/>
      <c r="K44" s="2"/>
    </row>
    <row r="45" spans="1:11">
      <c r="A45" s="2"/>
      <c r="B45" s="2"/>
      <c r="C45" s="2"/>
      <c r="D45" s="2"/>
      <c r="E45" s="2"/>
      <c r="F45" s="2"/>
      <c r="G45" s="2"/>
      <c r="H45" s="2"/>
      <c r="I45" s="2"/>
      <c r="J45" s="2"/>
      <c r="K45" s="2"/>
    </row>
  </sheetData>
  <mergeCells count="23">
    <mergeCell ref="B26:J26"/>
    <mergeCell ref="B28:J28"/>
    <mergeCell ref="B29:J29"/>
    <mergeCell ref="B21:J21"/>
    <mergeCell ref="B22:J22"/>
    <mergeCell ref="B23:J23"/>
    <mergeCell ref="B24:J24"/>
    <mergeCell ref="B25:J25"/>
    <mergeCell ref="B15:J15"/>
    <mergeCell ref="B16:J16"/>
    <mergeCell ref="B17:J17"/>
    <mergeCell ref="B18:J18"/>
    <mergeCell ref="B20:J20"/>
    <mergeCell ref="B8:J8"/>
    <mergeCell ref="B10:J10"/>
    <mergeCell ref="B11:J11"/>
    <mergeCell ref="B12:J12"/>
    <mergeCell ref="B13:J13"/>
    <mergeCell ref="B2:J2"/>
    <mergeCell ref="B3:J3"/>
    <mergeCell ref="B5:J5"/>
    <mergeCell ref="B6:J6"/>
    <mergeCell ref="B7:J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B2E4F"/>
  </sheetPr>
  <dimension ref="A1:K45"/>
  <sheetViews>
    <sheetView showGridLines="0" workbookViewId="0">
      <pane ySplit="3" topLeftCell="A4" activePane="bottomLeft" state="frozen"/>
      <selection pane="bottomLeft" activeCell="F13" sqref="F13"/>
    </sheetView>
  </sheetViews>
  <sheetFormatPr baseColWidth="10" defaultColWidth="22" defaultRowHeight="25"/>
  <cols>
    <col min="1" max="1" width="3" style="3" customWidth="1"/>
    <col min="2" max="2" width="50" style="3" customWidth="1"/>
    <col min="3" max="3" width="21.5" style="3" customWidth="1"/>
    <col min="4" max="4" width="21.6640625" style="3" customWidth="1"/>
    <col min="5" max="5" width="27.33203125" style="3" customWidth="1"/>
    <col min="6" max="6" width="29.83203125" style="3" customWidth="1"/>
    <col min="7" max="10" width="21.6640625" style="3" customWidth="1"/>
    <col min="11" max="16384" width="22" style="3"/>
  </cols>
  <sheetData>
    <row r="1" spans="1:11" ht="34" customHeight="1">
      <c r="A1" s="45"/>
      <c r="B1" s="45"/>
      <c r="C1" s="45"/>
      <c r="D1" s="45"/>
      <c r="E1" s="45"/>
      <c r="F1" s="45"/>
      <c r="G1" s="45"/>
      <c r="H1" s="45"/>
      <c r="I1" s="45"/>
      <c r="J1" s="45"/>
      <c r="K1" s="2"/>
    </row>
    <row r="2" spans="1:11" ht="46" customHeight="1">
      <c r="A2" s="45"/>
      <c r="B2" s="5" t="s">
        <v>22</v>
      </c>
      <c r="C2" s="5"/>
      <c r="D2" s="5"/>
      <c r="E2" s="5"/>
      <c r="F2" s="5"/>
      <c r="G2" s="5"/>
      <c r="H2" s="5"/>
      <c r="I2" s="5"/>
      <c r="J2" s="5"/>
      <c r="K2" s="2"/>
    </row>
    <row r="3" spans="1:11" ht="32" customHeight="1">
      <c r="A3" s="45"/>
      <c r="B3" s="46" t="s">
        <v>1</v>
      </c>
      <c r="C3" s="46" t="s">
        <v>1</v>
      </c>
      <c r="D3" s="46" t="s">
        <v>1</v>
      </c>
      <c r="E3" s="46" t="s">
        <v>1</v>
      </c>
      <c r="F3" s="46" t="s">
        <v>1</v>
      </c>
      <c r="G3" s="46" t="s">
        <v>1</v>
      </c>
      <c r="H3" s="46" t="s">
        <v>1</v>
      </c>
      <c r="I3" s="46" t="s">
        <v>1</v>
      </c>
      <c r="J3" s="46" t="s">
        <v>1</v>
      </c>
      <c r="K3" s="2"/>
    </row>
    <row r="4" spans="1:11" ht="34" customHeight="1">
      <c r="A4" s="45"/>
      <c r="B4" s="45"/>
      <c r="C4" s="45"/>
      <c r="D4" s="45"/>
      <c r="E4" s="45"/>
      <c r="F4" s="45"/>
      <c r="G4" s="45"/>
      <c r="H4" s="45"/>
      <c r="I4" s="45"/>
      <c r="J4" s="45"/>
      <c r="K4" s="2"/>
    </row>
    <row r="5" spans="1:11" ht="40" customHeight="1">
      <c r="A5" s="45"/>
      <c r="B5" s="47" t="s">
        <v>23</v>
      </c>
      <c r="C5" s="47" t="s">
        <v>23</v>
      </c>
      <c r="D5" s="47" t="s">
        <v>23</v>
      </c>
      <c r="E5" s="47" t="s">
        <v>23</v>
      </c>
      <c r="F5" s="47" t="s">
        <v>23</v>
      </c>
      <c r="G5" s="47" t="s">
        <v>23</v>
      </c>
      <c r="H5" s="47" t="s">
        <v>23</v>
      </c>
      <c r="I5" s="47" t="s">
        <v>23</v>
      </c>
      <c r="J5" s="47" t="s">
        <v>23</v>
      </c>
      <c r="K5" s="2"/>
    </row>
    <row r="6" spans="1:11" ht="34" customHeight="1">
      <c r="A6" s="45"/>
      <c r="B6" s="57" t="s">
        <v>24</v>
      </c>
      <c r="C6" s="58"/>
      <c r="D6" s="58"/>
      <c r="E6" s="59">
        <v>0.06</v>
      </c>
      <c r="F6" s="45"/>
      <c r="G6" s="45"/>
      <c r="H6" s="45"/>
      <c r="I6" s="45"/>
      <c r="J6" s="45"/>
      <c r="K6" s="2"/>
    </row>
    <row r="7" spans="1:11" ht="34" customHeight="1">
      <c r="A7" s="45"/>
      <c r="B7" s="57" t="s">
        <v>25</v>
      </c>
      <c r="C7" s="58"/>
      <c r="D7" s="58"/>
      <c r="E7" s="59">
        <v>6.5000000000000002E-2</v>
      </c>
      <c r="F7" s="45"/>
      <c r="G7" s="45"/>
      <c r="H7" s="45"/>
      <c r="I7" s="45"/>
      <c r="J7" s="45"/>
      <c r="K7" s="2"/>
    </row>
    <row r="8" spans="1:11" ht="34" customHeight="1">
      <c r="A8" s="45"/>
      <c r="B8" s="57" t="s">
        <v>26</v>
      </c>
      <c r="C8" s="58"/>
      <c r="D8" s="58"/>
      <c r="E8" s="60">
        <v>100000</v>
      </c>
      <c r="F8" s="45"/>
      <c r="G8" s="45"/>
      <c r="H8" s="45"/>
      <c r="I8" s="45"/>
      <c r="J8" s="45"/>
      <c r="K8" s="2"/>
    </row>
    <row r="9" spans="1:11" ht="34" customHeight="1">
      <c r="A9" s="45"/>
      <c r="B9" s="61"/>
      <c r="C9" s="45"/>
      <c r="D9" s="45"/>
      <c r="E9" s="45"/>
      <c r="F9" s="45"/>
      <c r="G9" s="45"/>
      <c r="H9" s="45"/>
      <c r="I9" s="45"/>
      <c r="J9" s="45"/>
      <c r="K9" s="2"/>
    </row>
    <row r="10" spans="1:11" ht="34" customHeight="1">
      <c r="A10" s="45"/>
      <c r="B10" s="57" t="s">
        <v>27</v>
      </c>
      <c r="C10" s="58"/>
      <c r="D10" s="58"/>
      <c r="E10" s="62">
        <f>(1+E7)^2</f>
        <v>1.1342249999999998</v>
      </c>
      <c r="F10" s="45"/>
      <c r="G10" s="45"/>
      <c r="H10" s="45"/>
      <c r="I10" s="45"/>
      <c r="J10" s="45"/>
      <c r="K10" s="2"/>
    </row>
    <row r="11" spans="1:11" ht="34" customHeight="1">
      <c r="A11" s="45"/>
      <c r="B11" s="57" t="s">
        <v>28</v>
      </c>
      <c r="C11" s="58"/>
      <c r="D11" s="58"/>
      <c r="E11" s="62">
        <f>1+E6</f>
        <v>1.06</v>
      </c>
      <c r="F11" s="45"/>
      <c r="G11" s="45"/>
      <c r="H11" s="45"/>
      <c r="I11" s="45"/>
      <c r="J11" s="45"/>
      <c r="K11" s="2"/>
    </row>
    <row r="12" spans="1:11" ht="34" customHeight="1">
      <c r="A12" s="45"/>
      <c r="B12" s="57" t="s">
        <v>29</v>
      </c>
      <c r="C12" s="58"/>
      <c r="D12" s="58"/>
      <c r="E12" s="62">
        <f>E10/E11</f>
        <v>1.0700235849056601</v>
      </c>
      <c r="F12" s="45"/>
      <c r="G12" s="45"/>
      <c r="H12" s="45"/>
      <c r="I12" s="45"/>
      <c r="J12" s="45"/>
      <c r="K12" s="2"/>
    </row>
    <row r="13" spans="1:11" ht="34" customHeight="1">
      <c r="A13" s="45"/>
      <c r="B13" s="57" t="s">
        <v>30</v>
      </c>
      <c r="C13" s="58"/>
      <c r="D13" s="58"/>
      <c r="E13" s="90">
        <f>E12-1</f>
        <v>7.0023584905660075E-2</v>
      </c>
      <c r="F13" s="91">
        <f>(1+E7)^2/(1+E6)^1-1</f>
        <v>7.0023584905660075E-2</v>
      </c>
      <c r="G13" s="45"/>
      <c r="H13" s="45"/>
      <c r="I13" s="45"/>
      <c r="J13" s="45"/>
      <c r="K13" s="2"/>
    </row>
    <row r="14" spans="1:11" ht="34" customHeight="1">
      <c r="A14" s="45"/>
      <c r="B14" s="61"/>
      <c r="C14" s="45"/>
      <c r="D14" s="45"/>
      <c r="E14" s="63"/>
      <c r="F14" s="45"/>
      <c r="G14" s="45"/>
      <c r="H14" s="45"/>
      <c r="I14" s="45"/>
      <c r="J14" s="45"/>
      <c r="K14" s="2"/>
    </row>
    <row r="15" spans="1:11" ht="34" customHeight="1">
      <c r="A15" s="45"/>
      <c r="B15" s="57" t="s">
        <v>31</v>
      </c>
      <c r="C15" s="58"/>
      <c r="D15" s="58"/>
      <c r="E15" s="64">
        <f>E8*(1+E7)^2</f>
        <v>113422.49999999999</v>
      </c>
      <c r="F15" s="45"/>
      <c r="G15" s="45"/>
      <c r="H15" s="45"/>
      <c r="I15" s="45"/>
      <c r="J15" s="45"/>
      <c r="K15" s="2"/>
    </row>
    <row r="16" spans="1:11" ht="34" customHeight="1">
      <c r="A16" s="45"/>
      <c r="B16" s="57" t="s">
        <v>32</v>
      </c>
      <c r="C16" s="58"/>
      <c r="D16" s="58"/>
      <c r="E16" s="64">
        <f>E8*(1+E6)*(1+E13)</f>
        <v>113422.49999999997</v>
      </c>
      <c r="F16" s="45"/>
      <c r="G16" s="45"/>
      <c r="H16" s="45"/>
      <c r="I16" s="45"/>
      <c r="J16" s="45"/>
      <c r="K16" s="2"/>
    </row>
    <row r="17" spans="1:11" ht="34" customHeight="1">
      <c r="A17" s="45"/>
      <c r="B17" s="57" t="s">
        <v>33</v>
      </c>
      <c r="C17" s="58"/>
      <c r="D17" s="58"/>
      <c r="E17" s="64">
        <f>E15-E16</f>
        <v>0</v>
      </c>
      <c r="F17" s="45"/>
      <c r="G17" s="45"/>
      <c r="H17" s="45"/>
      <c r="I17" s="45"/>
      <c r="J17" s="45"/>
      <c r="K17" s="2"/>
    </row>
    <row r="18" spans="1:11" ht="34" customHeight="1">
      <c r="A18" s="45"/>
      <c r="B18" s="45"/>
      <c r="C18" s="45"/>
      <c r="D18" s="45"/>
      <c r="E18" s="45"/>
      <c r="F18" s="45"/>
      <c r="G18" s="45"/>
      <c r="H18" s="45"/>
      <c r="I18" s="45"/>
      <c r="J18" s="45"/>
      <c r="K18" s="2"/>
    </row>
    <row r="19" spans="1:11" ht="62" customHeight="1">
      <c r="A19" s="45"/>
      <c r="B19" s="65" t="s">
        <v>34</v>
      </c>
      <c r="C19" s="66" t="s">
        <v>34</v>
      </c>
      <c r="D19" s="66" t="s">
        <v>34</v>
      </c>
      <c r="E19" s="66" t="s">
        <v>34</v>
      </c>
      <c r="F19" s="66" t="s">
        <v>34</v>
      </c>
      <c r="G19" s="66" t="s">
        <v>34</v>
      </c>
      <c r="H19" s="66" t="s">
        <v>34</v>
      </c>
      <c r="I19" s="66" t="s">
        <v>34</v>
      </c>
      <c r="J19" s="67" t="s">
        <v>34</v>
      </c>
      <c r="K19" s="2"/>
    </row>
    <row r="20" spans="1:11" ht="34" customHeight="1">
      <c r="A20" s="45"/>
      <c r="B20" s="45"/>
      <c r="C20" s="45"/>
      <c r="D20" s="45"/>
      <c r="E20" s="45"/>
      <c r="F20" s="45"/>
      <c r="G20" s="45"/>
      <c r="H20" s="45"/>
      <c r="I20" s="45"/>
      <c r="J20" s="45"/>
      <c r="K20" s="2"/>
    </row>
    <row r="21" spans="1:11" ht="40" customHeight="1">
      <c r="A21" s="45"/>
      <c r="B21" s="68" t="s">
        <v>35</v>
      </c>
      <c r="C21" s="68" t="s">
        <v>35</v>
      </c>
      <c r="D21" s="68" t="s">
        <v>35</v>
      </c>
      <c r="E21" s="47" t="s">
        <v>35</v>
      </c>
      <c r="F21" s="47" t="s">
        <v>35</v>
      </c>
      <c r="G21" s="47" t="s">
        <v>35</v>
      </c>
      <c r="H21" s="47" t="s">
        <v>35</v>
      </c>
      <c r="I21" s="47" t="s">
        <v>35</v>
      </c>
      <c r="J21" s="47" t="s">
        <v>35</v>
      </c>
      <c r="K21" s="2"/>
    </row>
    <row r="22" spans="1:11" ht="48" customHeight="1">
      <c r="A22" s="45"/>
      <c r="B22" s="69" t="s">
        <v>36</v>
      </c>
      <c r="C22" s="69" t="s">
        <v>37</v>
      </c>
      <c r="D22" s="69" t="s">
        <v>38</v>
      </c>
      <c r="E22" s="45"/>
      <c r="F22" s="45"/>
      <c r="G22" s="45"/>
      <c r="H22" s="45"/>
      <c r="I22" s="45"/>
      <c r="J22" s="45"/>
      <c r="K22" s="2"/>
    </row>
    <row r="23" spans="1:11" ht="34" customHeight="1">
      <c r="A23" s="45"/>
      <c r="B23" s="70">
        <v>0</v>
      </c>
      <c r="C23" s="71">
        <f>E8</f>
        <v>100000</v>
      </c>
      <c r="D23" s="71">
        <f>E8</f>
        <v>100000</v>
      </c>
      <c r="E23" s="45"/>
      <c r="F23" s="45"/>
      <c r="G23" s="45"/>
      <c r="H23" s="45"/>
      <c r="I23" s="45"/>
      <c r="J23" s="45"/>
      <c r="K23" s="2"/>
    </row>
    <row r="24" spans="1:11" ht="34" customHeight="1">
      <c r="A24" s="45"/>
      <c r="B24" s="25">
        <v>1</v>
      </c>
      <c r="C24" s="72">
        <f>E15/(1+E13)</f>
        <v>106000.00000000001</v>
      </c>
      <c r="D24" s="72">
        <f>E8*(1+E6)</f>
        <v>106000</v>
      </c>
      <c r="E24" s="45"/>
      <c r="F24" s="45"/>
      <c r="G24" s="45"/>
      <c r="H24" s="45"/>
      <c r="I24" s="45"/>
      <c r="J24" s="45"/>
      <c r="K24" s="2"/>
    </row>
    <row r="25" spans="1:11" ht="34" customHeight="1">
      <c r="A25" s="45"/>
      <c r="B25" s="73">
        <v>2</v>
      </c>
      <c r="C25" s="74">
        <f>E15</f>
        <v>113422.49999999999</v>
      </c>
      <c r="D25" s="74">
        <f>E16</f>
        <v>113422.49999999997</v>
      </c>
      <c r="E25" s="45"/>
      <c r="F25" s="45"/>
      <c r="G25" s="45"/>
      <c r="H25" s="45"/>
      <c r="I25" s="45"/>
      <c r="J25" s="45"/>
      <c r="K25" s="2"/>
    </row>
    <row r="26" spans="1:11" ht="34" customHeight="1">
      <c r="A26" s="45"/>
      <c r="B26" s="75"/>
      <c r="C26" s="75"/>
      <c r="D26" s="75"/>
      <c r="E26" s="75"/>
      <c r="F26" s="75"/>
      <c r="G26" s="75"/>
      <c r="H26" s="75"/>
      <c r="I26" s="75"/>
      <c r="J26" s="75"/>
      <c r="K26" s="2"/>
    </row>
    <row r="27" spans="1:11" ht="62" customHeight="1">
      <c r="A27" s="45"/>
      <c r="B27" s="65" t="s">
        <v>39</v>
      </c>
      <c r="C27" s="66" t="s">
        <v>39</v>
      </c>
      <c r="D27" s="66" t="s">
        <v>39</v>
      </c>
      <c r="E27" s="66" t="s">
        <v>39</v>
      </c>
      <c r="F27" s="66" t="s">
        <v>39</v>
      </c>
      <c r="G27" s="66" t="s">
        <v>39</v>
      </c>
      <c r="H27" s="66" t="s">
        <v>39</v>
      </c>
      <c r="I27" s="66" t="s">
        <v>39</v>
      </c>
      <c r="J27" s="67" t="s">
        <v>39</v>
      </c>
      <c r="K27" s="2"/>
    </row>
    <row r="28" spans="1:11" ht="25" customHeight="1">
      <c r="A28" s="2"/>
      <c r="B28" s="2"/>
      <c r="C28" s="2"/>
      <c r="D28" s="2"/>
      <c r="E28" s="2"/>
      <c r="F28" s="2"/>
      <c r="G28" s="2"/>
      <c r="H28" s="2"/>
      <c r="I28" s="2"/>
      <c r="J28" s="2"/>
      <c r="K28" s="2"/>
    </row>
    <row r="29" spans="1:11" ht="25" customHeight="1">
      <c r="A29" s="2"/>
      <c r="B29" s="2"/>
      <c r="C29" s="2"/>
      <c r="D29" s="2"/>
      <c r="E29" s="2"/>
      <c r="F29" s="2"/>
      <c r="G29" s="2"/>
      <c r="H29" s="2"/>
      <c r="I29" s="2"/>
      <c r="J29" s="2"/>
      <c r="K29" s="2"/>
    </row>
    <row r="30" spans="1:11" ht="25" customHeight="1">
      <c r="A30" s="2"/>
      <c r="B30" s="2"/>
      <c r="C30" s="2"/>
      <c r="D30" s="2"/>
      <c r="E30" s="2"/>
      <c r="F30" s="2"/>
      <c r="G30" s="2"/>
      <c r="H30" s="2"/>
      <c r="I30" s="2"/>
      <c r="J30" s="2"/>
      <c r="K30" s="2"/>
    </row>
    <row r="31" spans="1:11" ht="25" customHeight="1">
      <c r="A31" s="2"/>
      <c r="B31" s="2"/>
      <c r="C31" s="2"/>
      <c r="D31" s="2"/>
      <c r="E31" s="2"/>
      <c r="F31" s="2"/>
      <c r="G31" s="2"/>
      <c r="H31" s="2"/>
      <c r="I31" s="2"/>
      <c r="J31" s="2"/>
      <c r="K31" s="2"/>
    </row>
    <row r="32" spans="1:11" ht="25" customHeight="1">
      <c r="A32" s="2"/>
      <c r="B32" s="2"/>
      <c r="C32" s="2"/>
      <c r="D32" s="2"/>
      <c r="E32" s="2"/>
      <c r="F32" s="2"/>
      <c r="G32" s="2"/>
      <c r="H32" s="2"/>
      <c r="I32" s="2"/>
      <c r="J32" s="2"/>
      <c r="K32" s="2"/>
    </row>
    <row r="33" spans="1:11" ht="25" customHeight="1">
      <c r="A33" s="2"/>
      <c r="B33" s="2"/>
      <c r="C33" s="2"/>
      <c r="D33" s="2"/>
      <c r="E33" s="2"/>
      <c r="F33" s="2"/>
      <c r="G33" s="2"/>
      <c r="H33" s="2"/>
      <c r="I33" s="2"/>
      <c r="J33" s="2"/>
      <c r="K33" s="2"/>
    </row>
    <row r="34" spans="1:11" ht="25" customHeight="1">
      <c r="A34" s="2"/>
      <c r="B34" s="2"/>
      <c r="C34" s="2"/>
      <c r="D34" s="2"/>
      <c r="E34" s="2"/>
      <c r="F34" s="2"/>
      <c r="G34" s="2"/>
      <c r="H34" s="2"/>
      <c r="I34" s="2"/>
      <c r="J34" s="2"/>
      <c r="K34" s="2"/>
    </row>
    <row r="35" spans="1:11" ht="25" customHeight="1">
      <c r="A35" s="2"/>
      <c r="B35" s="2"/>
      <c r="C35" s="2"/>
      <c r="D35" s="2"/>
      <c r="E35" s="2"/>
      <c r="F35" s="2"/>
      <c r="G35" s="2"/>
      <c r="H35" s="2"/>
      <c r="I35" s="2"/>
      <c r="J35" s="2"/>
      <c r="K35" s="2"/>
    </row>
    <row r="36" spans="1:11" ht="25" customHeight="1">
      <c r="A36" s="2"/>
      <c r="B36" s="2"/>
      <c r="C36" s="2"/>
      <c r="D36" s="2"/>
      <c r="E36" s="2"/>
      <c r="F36" s="2"/>
      <c r="G36" s="2"/>
      <c r="H36" s="2"/>
      <c r="I36" s="2"/>
      <c r="J36" s="2"/>
      <c r="K36" s="2"/>
    </row>
    <row r="37" spans="1:11" ht="25" customHeight="1">
      <c r="A37" s="2"/>
      <c r="B37" s="2"/>
      <c r="C37" s="2"/>
      <c r="D37" s="2"/>
      <c r="E37" s="2"/>
      <c r="F37" s="2"/>
      <c r="G37" s="2"/>
      <c r="H37" s="2"/>
      <c r="I37" s="2"/>
      <c r="J37" s="2"/>
      <c r="K37" s="2"/>
    </row>
    <row r="38" spans="1:11" ht="25" customHeight="1">
      <c r="A38" s="2"/>
      <c r="B38" s="2"/>
      <c r="C38" s="2"/>
      <c r="D38" s="2"/>
      <c r="E38" s="2"/>
      <c r="F38" s="2"/>
      <c r="G38" s="2"/>
      <c r="H38" s="2"/>
      <c r="I38" s="2"/>
      <c r="J38" s="2"/>
      <c r="K38" s="2"/>
    </row>
    <row r="39" spans="1:11" ht="25" customHeight="1">
      <c r="A39" s="2"/>
      <c r="B39" s="2"/>
      <c r="C39" s="2"/>
      <c r="D39" s="2"/>
      <c r="E39" s="2"/>
      <c r="F39" s="2"/>
      <c r="G39" s="2"/>
      <c r="H39" s="2"/>
      <c r="I39" s="2"/>
      <c r="J39" s="2"/>
      <c r="K39" s="2"/>
    </row>
    <row r="40" spans="1:11" ht="25" customHeight="1">
      <c r="A40" s="2"/>
      <c r="B40" s="2"/>
      <c r="C40" s="2"/>
      <c r="D40" s="2"/>
      <c r="E40" s="2"/>
      <c r="F40" s="2"/>
      <c r="G40" s="2"/>
      <c r="H40" s="2"/>
      <c r="I40" s="2"/>
      <c r="J40" s="2"/>
      <c r="K40" s="2"/>
    </row>
    <row r="41" spans="1:11" ht="25" customHeight="1">
      <c r="A41" s="2"/>
      <c r="B41" s="2"/>
      <c r="C41" s="2"/>
      <c r="D41" s="2"/>
      <c r="E41" s="2"/>
      <c r="F41" s="2"/>
      <c r="G41" s="2"/>
      <c r="H41" s="2"/>
      <c r="I41" s="2"/>
      <c r="J41" s="2"/>
      <c r="K41" s="2"/>
    </row>
    <row r="42" spans="1:11" ht="25" customHeight="1">
      <c r="A42" s="2"/>
      <c r="B42" s="2"/>
      <c r="C42" s="2"/>
      <c r="D42" s="2"/>
      <c r="E42" s="2"/>
      <c r="F42" s="2"/>
      <c r="G42" s="2"/>
      <c r="H42" s="2"/>
      <c r="I42" s="2"/>
      <c r="J42" s="2"/>
      <c r="K42" s="2"/>
    </row>
    <row r="43" spans="1:11" ht="25" customHeight="1">
      <c r="A43" s="2"/>
      <c r="B43" s="2"/>
      <c r="C43" s="2"/>
      <c r="D43" s="2"/>
      <c r="E43" s="2"/>
      <c r="F43" s="2"/>
      <c r="G43" s="2"/>
      <c r="H43" s="2"/>
      <c r="I43" s="2"/>
      <c r="J43" s="2"/>
      <c r="K43" s="2"/>
    </row>
    <row r="44" spans="1:11" ht="25" customHeight="1">
      <c r="A44" s="2"/>
      <c r="B44" s="2"/>
      <c r="C44" s="2"/>
      <c r="D44" s="2"/>
      <c r="E44" s="2"/>
      <c r="F44" s="2"/>
      <c r="G44" s="2"/>
      <c r="H44" s="2"/>
      <c r="I44" s="2"/>
      <c r="J44" s="2"/>
      <c r="K44" s="2"/>
    </row>
    <row r="45" spans="1:11" ht="25" customHeight="1">
      <c r="A45" s="2"/>
      <c r="B45" s="2"/>
      <c r="C45" s="2"/>
      <c r="D45" s="2"/>
      <c r="E45" s="2"/>
      <c r="F45" s="2"/>
      <c r="G45" s="2"/>
      <c r="H45" s="2"/>
      <c r="I45" s="2"/>
      <c r="J45" s="2"/>
      <c r="K45" s="2"/>
    </row>
  </sheetData>
  <mergeCells count="16">
    <mergeCell ref="B27:J27"/>
    <mergeCell ref="B15:D15"/>
    <mergeCell ref="B16:D16"/>
    <mergeCell ref="B17:D17"/>
    <mergeCell ref="B19:J19"/>
    <mergeCell ref="B21:J21"/>
    <mergeCell ref="B8:D8"/>
    <mergeCell ref="B10:D10"/>
    <mergeCell ref="B11:D11"/>
    <mergeCell ref="B12:D12"/>
    <mergeCell ref="B13:D13"/>
    <mergeCell ref="B2:J2"/>
    <mergeCell ref="B3:J3"/>
    <mergeCell ref="B5:J5"/>
    <mergeCell ref="B6:D6"/>
    <mergeCell ref="B7:D7"/>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B2E4F"/>
  </sheetPr>
  <dimension ref="A1:K45"/>
  <sheetViews>
    <sheetView showGridLines="0" workbookViewId="0">
      <pane ySplit="3" topLeftCell="A4" activePane="bottomLeft" state="frozen"/>
      <selection pane="bottomLeft" activeCell="G7" sqref="G7"/>
    </sheetView>
  </sheetViews>
  <sheetFormatPr baseColWidth="10" defaultColWidth="8.83203125" defaultRowHeight="25"/>
  <cols>
    <col min="1" max="1" width="3" style="3" customWidth="1"/>
    <col min="2" max="2" width="50" style="3" customWidth="1"/>
    <col min="3" max="6" width="21.6640625" style="3" customWidth="1"/>
    <col min="7" max="7" width="24.33203125" style="3" customWidth="1"/>
    <col min="8" max="10" width="21.6640625" style="3" customWidth="1"/>
    <col min="11" max="16384" width="8.83203125" style="3"/>
  </cols>
  <sheetData>
    <row r="1" spans="1:11" ht="34" customHeight="1">
      <c r="A1" s="45"/>
      <c r="B1" s="45"/>
      <c r="C1" s="45"/>
      <c r="D1" s="45"/>
      <c r="E1" s="45"/>
      <c r="F1" s="45"/>
      <c r="G1" s="45"/>
      <c r="H1" s="45"/>
      <c r="I1" s="45"/>
      <c r="J1" s="45"/>
      <c r="K1" s="2"/>
    </row>
    <row r="2" spans="1:11" ht="46" customHeight="1">
      <c r="A2" s="45"/>
      <c r="B2" s="5" t="s">
        <v>40</v>
      </c>
      <c r="C2" s="5"/>
      <c r="D2" s="5"/>
      <c r="E2" s="5"/>
      <c r="F2" s="5"/>
      <c r="G2" s="5"/>
      <c r="H2" s="5"/>
      <c r="I2" s="5"/>
      <c r="J2" s="5"/>
      <c r="K2" s="2"/>
    </row>
    <row r="3" spans="1:11" ht="32" customHeight="1">
      <c r="A3" s="45"/>
      <c r="B3" s="46" t="s">
        <v>1</v>
      </c>
      <c r="C3" s="46" t="s">
        <v>1</v>
      </c>
      <c r="D3" s="46" t="s">
        <v>1</v>
      </c>
      <c r="E3" s="46" t="s">
        <v>1</v>
      </c>
      <c r="F3" s="46" t="s">
        <v>1</v>
      </c>
      <c r="G3" s="46" t="s">
        <v>1</v>
      </c>
      <c r="H3" s="46" t="s">
        <v>1</v>
      </c>
      <c r="I3" s="46" t="s">
        <v>1</v>
      </c>
      <c r="J3" s="46" t="s">
        <v>1</v>
      </c>
      <c r="K3" s="2"/>
    </row>
    <row r="4" spans="1:11" ht="34" customHeight="1">
      <c r="A4" s="45"/>
      <c r="B4" s="45"/>
      <c r="C4" s="45"/>
      <c r="D4" s="45"/>
      <c r="E4" s="45"/>
      <c r="F4" s="45"/>
      <c r="G4" s="45"/>
      <c r="H4" s="45"/>
      <c r="I4" s="45"/>
      <c r="J4" s="45"/>
      <c r="K4" s="2"/>
    </row>
    <row r="5" spans="1:11" ht="40" customHeight="1">
      <c r="A5" s="45"/>
      <c r="B5" s="47" t="s">
        <v>41</v>
      </c>
      <c r="C5" s="47" t="s">
        <v>41</v>
      </c>
      <c r="D5" s="47" t="s">
        <v>41</v>
      </c>
      <c r="E5" s="47" t="s">
        <v>41</v>
      </c>
      <c r="F5" s="47" t="s">
        <v>41</v>
      </c>
      <c r="G5" s="47" t="s">
        <v>41</v>
      </c>
      <c r="H5" s="47" t="s">
        <v>41</v>
      </c>
      <c r="I5" s="47" t="s">
        <v>41</v>
      </c>
      <c r="J5" s="47" t="s">
        <v>41</v>
      </c>
      <c r="K5" s="2"/>
    </row>
    <row r="6" spans="1:11" ht="48" customHeight="1">
      <c r="A6" s="45"/>
      <c r="B6" s="69" t="s">
        <v>42</v>
      </c>
      <c r="C6" s="69" t="s">
        <v>43</v>
      </c>
      <c r="D6" s="69" t="s">
        <v>44</v>
      </c>
      <c r="E6" s="69" t="s">
        <v>45</v>
      </c>
      <c r="F6" s="69" t="s">
        <v>46</v>
      </c>
      <c r="G6" s="69" t="s">
        <v>47</v>
      </c>
      <c r="H6" s="45"/>
      <c r="I6" s="45"/>
      <c r="J6" s="45"/>
      <c r="K6" s="2"/>
    </row>
    <row r="7" spans="1:11" ht="34" customHeight="1">
      <c r="A7" s="45"/>
      <c r="B7" s="70">
        <v>1</v>
      </c>
      <c r="C7" s="27">
        <v>0.06</v>
      </c>
      <c r="D7" s="76">
        <f>1/(1+C7)^B7</f>
        <v>0.94339622641509424</v>
      </c>
      <c r="E7" s="77" t="s">
        <v>48</v>
      </c>
      <c r="F7" s="78">
        <f>IF(D7="","",C7)</f>
        <v>0.06</v>
      </c>
      <c r="G7" s="76">
        <f>IF(F7="","",D7-1/(1+F7))</f>
        <v>0</v>
      </c>
      <c r="H7" s="45"/>
      <c r="I7" s="45"/>
      <c r="J7" s="45"/>
      <c r="K7" s="2"/>
    </row>
    <row r="8" spans="1:11" ht="34" customHeight="1">
      <c r="A8" s="45"/>
      <c r="B8" s="25">
        <v>2</v>
      </c>
      <c r="C8" s="27">
        <v>6.5000000000000002E-2</v>
      </c>
      <c r="D8" s="30">
        <f t="shared" ref="D8:D16" si="0">1/(1+C8)^B8</f>
        <v>0.88165928277017358</v>
      </c>
      <c r="E8" s="22" t="s">
        <v>49</v>
      </c>
      <c r="F8" s="31">
        <f>D7/D8-1</f>
        <v>7.0023584905660075E-2</v>
      </c>
      <c r="G8" s="30">
        <f t="shared" ref="G8:G16" si="1">IF(NOT(ISNUMBER(F8)),"",D8-D7/(1+F8))</f>
        <v>0</v>
      </c>
      <c r="H8" s="45"/>
      <c r="I8" s="45"/>
      <c r="J8" s="45"/>
      <c r="K8" s="2"/>
    </row>
    <row r="9" spans="1:11" ht="34" customHeight="1">
      <c r="A9" s="45"/>
      <c r="B9" s="70">
        <v>3</v>
      </c>
      <c r="C9" s="27">
        <v>6.8000000000000005E-2</v>
      </c>
      <c r="D9" s="76">
        <f t="shared" si="0"/>
        <v>0.82089241328867457</v>
      </c>
      <c r="E9" s="77" t="s">
        <v>50</v>
      </c>
      <c r="F9" s="78">
        <f t="shared" ref="F9:F16" si="2">D8/D9-1</f>
        <v>7.4025375917476932E-2</v>
      </c>
      <c r="G9" s="76">
        <f t="shared" si="1"/>
        <v>0</v>
      </c>
      <c r="H9" s="45"/>
      <c r="I9" s="45"/>
      <c r="J9" s="45"/>
      <c r="K9" s="2"/>
    </row>
    <row r="10" spans="1:11" ht="34" customHeight="1">
      <c r="A10" s="45"/>
      <c r="B10" s="25">
        <v>4</v>
      </c>
      <c r="C10" s="27">
        <v>7.0000000000000007E-2</v>
      </c>
      <c r="D10" s="30">
        <f t="shared" si="0"/>
        <v>0.7628952120475252</v>
      </c>
      <c r="E10" s="22" t="s">
        <v>51</v>
      </c>
      <c r="F10" s="31">
        <f t="shared" si="2"/>
        <v>7.602249997806565E-2</v>
      </c>
      <c r="G10" s="30">
        <f t="shared" si="1"/>
        <v>0</v>
      </c>
      <c r="H10" s="45"/>
      <c r="I10" s="45"/>
      <c r="J10" s="45"/>
      <c r="K10" s="2"/>
    </row>
    <row r="11" spans="1:11" ht="34" customHeight="1">
      <c r="A11" s="45"/>
      <c r="B11" s="70">
        <v>5</v>
      </c>
      <c r="C11" s="27">
        <v>7.1999999999999995E-2</v>
      </c>
      <c r="D11" s="76">
        <f t="shared" si="0"/>
        <v>0.7063599598746293</v>
      </c>
      <c r="E11" s="77" t="s">
        <v>52</v>
      </c>
      <c r="F11" s="78">
        <f t="shared" si="2"/>
        <v>8.0037453117997037E-2</v>
      </c>
      <c r="G11" s="76">
        <f t="shared" si="1"/>
        <v>0</v>
      </c>
      <c r="H11" s="45"/>
      <c r="I11" s="45"/>
      <c r="J11" s="45"/>
      <c r="K11" s="2"/>
    </row>
    <row r="12" spans="1:11" ht="34" customHeight="1">
      <c r="A12" s="45"/>
      <c r="B12" s="25">
        <v>6</v>
      </c>
      <c r="C12" s="27">
        <v>7.2999999999999995E-2</v>
      </c>
      <c r="D12" s="30">
        <f t="shared" si="0"/>
        <v>0.65524191091480311</v>
      </c>
      <c r="E12" s="22" t="s">
        <v>53</v>
      </c>
      <c r="F12" s="31">
        <f t="shared" si="2"/>
        <v>7.8014009953146557E-2</v>
      </c>
      <c r="G12" s="30">
        <f t="shared" si="1"/>
        <v>0</v>
      </c>
      <c r="H12" s="45"/>
      <c r="I12" s="45"/>
      <c r="J12" s="45"/>
      <c r="K12" s="2"/>
    </row>
    <row r="13" spans="1:11" ht="34" customHeight="1">
      <c r="A13" s="45"/>
      <c r="B13" s="70">
        <v>7</v>
      </c>
      <c r="C13" s="27">
        <v>7.3999999999999996E-2</v>
      </c>
      <c r="D13" s="76">
        <f t="shared" si="0"/>
        <v>0.60669446172014474</v>
      </c>
      <c r="E13" s="77" t="s">
        <v>54</v>
      </c>
      <c r="F13" s="78">
        <f t="shared" si="2"/>
        <v>8.0019601723432698E-2</v>
      </c>
      <c r="G13" s="76">
        <f t="shared" si="1"/>
        <v>0</v>
      </c>
      <c r="H13" s="45"/>
      <c r="I13" s="45"/>
      <c r="J13" s="45"/>
      <c r="K13" s="2"/>
    </row>
    <row r="14" spans="1:11" ht="34" customHeight="1">
      <c r="A14" s="45"/>
      <c r="B14" s="25">
        <v>8</v>
      </c>
      <c r="C14" s="27">
        <v>7.4499999999999997E-2</v>
      </c>
      <c r="D14" s="30">
        <f t="shared" si="0"/>
        <v>0.56279294080924769</v>
      </c>
      <c r="E14" s="22" t="s">
        <v>55</v>
      </c>
      <c r="F14" s="31">
        <f t="shared" si="2"/>
        <v>7.8006523763020974E-2</v>
      </c>
      <c r="G14" s="30">
        <f t="shared" si="1"/>
        <v>0</v>
      </c>
      <c r="H14" s="45"/>
      <c r="I14" s="45"/>
      <c r="J14" s="45"/>
      <c r="K14" s="2"/>
    </row>
    <row r="15" spans="1:11" ht="34" customHeight="1">
      <c r="A15" s="45"/>
      <c r="B15" s="70">
        <v>9</v>
      </c>
      <c r="C15" s="27">
        <v>7.4999999999999997E-2</v>
      </c>
      <c r="D15" s="76">
        <f t="shared" si="0"/>
        <v>0.52158347292407414</v>
      </c>
      <c r="E15" s="77" t="s">
        <v>56</v>
      </c>
      <c r="F15" s="78">
        <f t="shared" si="2"/>
        <v>7.900838508963326E-2</v>
      </c>
      <c r="G15" s="76">
        <f t="shared" si="1"/>
        <v>0</v>
      </c>
      <c r="H15" s="45"/>
      <c r="I15" s="45"/>
      <c r="J15" s="45"/>
      <c r="K15" s="2"/>
    </row>
    <row r="16" spans="1:11" ht="34" customHeight="1">
      <c r="A16" s="45"/>
      <c r="B16" s="25">
        <v>10</v>
      </c>
      <c r="C16" s="27">
        <v>7.5499999999999998E-2</v>
      </c>
      <c r="D16" s="30">
        <f t="shared" si="0"/>
        <v>0.48294297462591562</v>
      </c>
      <c r="E16" s="22" t="s">
        <v>57</v>
      </c>
      <c r="F16" s="31">
        <f t="shared" si="2"/>
        <v>8.0010478106838923E-2</v>
      </c>
      <c r="G16" s="30">
        <f t="shared" si="1"/>
        <v>-5.5511151231257827E-17</v>
      </c>
      <c r="H16" s="45"/>
      <c r="I16" s="45"/>
      <c r="J16" s="45"/>
      <c r="K16" s="2"/>
    </row>
    <row r="17" spans="1:11" ht="34" customHeight="1">
      <c r="A17" s="45"/>
      <c r="B17" s="45"/>
      <c r="C17" s="45"/>
      <c r="D17" s="45"/>
      <c r="E17" s="45"/>
      <c r="F17" s="45"/>
      <c r="G17" s="45"/>
      <c r="H17" s="45"/>
      <c r="I17" s="45"/>
      <c r="J17" s="45"/>
      <c r="K17" s="2"/>
    </row>
    <row r="18" spans="1:11" ht="62" customHeight="1">
      <c r="A18" s="45"/>
      <c r="B18" s="48" t="s">
        <v>58</v>
      </c>
      <c r="C18" s="49" t="s">
        <v>58</v>
      </c>
      <c r="D18" s="49" t="s">
        <v>58</v>
      </c>
      <c r="E18" s="49" t="s">
        <v>58</v>
      </c>
      <c r="F18" s="49" t="s">
        <v>58</v>
      </c>
      <c r="G18" s="49" t="s">
        <v>58</v>
      </c>
      <c r="H18" s="49" t="s">
        <v>58</v>
      </c>
      <c r="I18" s="49" t="s">
        <v>58</v>
      </c>
      <c r="J18" s="50" t="s">
        <v>58</v>
      </c>
      <c r="K18" s="2"/>
    </row>
    <row r="19" spans="1:11" ht="62" customHeight="1">
      <c r="A19" s="45"/>
      <c r="B19" s="54" t="s">
        <v>59</v>
      </c>
      <c r="C19" s="55" t="s">
        <v>59</v>
      </c>
      <c r="D19" s="55" t="s">
        <v>59</v>
      </c>
      <c r="E19" s="55" t="s">
        <v>59</v>
      </c>
      <c r="F19" s="55" t="s">
        <v>59</v>
      </c>
      <c r="G19" s="55" t="s">
        <v>59</v>
      </c>
      <c r="H19" s="55" t="s">
        <v>59</v>
      </c>
      <c r="I19" s="55" t="s">
        <v>59</v>
      </c>
      <c r="J19" s="56" t="s">
        <v>59</v>
      </c>
      <c r="K19" s="2"/>
    </row>
    <row r="20" spans="1:11" ht="34" customHeight="1">
      <c r="A20" s="45"/>
      <c r="B20" s="45"/>
      <c r="C20" s="45"/>
      <c r="D20" s="45"/>
      <c r="E20" s="45"/>
      <c r="F20" s="45"/>
      <c r="G20" s="45"/>
      <c r="H20" s="45"/>
      <c r="I20" s="45"/>
      <c r="J20" s="45"/>
      <c r="K20" s="2"/>
    </row>
    <row r="21" spans="1:11" ht="34" customHeight="1">
      <c r="A21" s="45"/>
      <c r="B21" s="45"/>
      <c r="C21" s="45"/>
      <c r="D21" s="45"/>
      <c r="E21" s="45"/>
      <c r="F21" s="45"/>
      <c r="G21" s="45"/>
      <c r="H21" s="45"/>
      <c r="I21" s="45"/>
      <c r="J21" s="45"/>
      <c r="K21" s="2"/>
    </row>
    <row r="22" spans="1:11" ht="34" customHeight="1">
      <c r="A22" s="45"/>
      <c r="B22" s="69" t="s">
        <v>60</v>
      </c>
      <c r="C22" s="69" t="s">
        <v>61</v>
      </c>
      <c r="D22" s="69" t="s">
        <v>62</v>
      </c>
      <c r="E22" s="45"/>
      <c r="F22" s="45"/>
      <c r="G22" s="45"/>
      <c r="H22" s="45"/>
      <c r="I22" s="45"/>
      <c r="J22" s="45"/>
      <c r="K22" s="2"/>
    </row>
    <row r="23" spans="1:11" ht="34" customHeight="1">
      <c r="A23" s="45"/>
      <c r="B23" s="70">
        <f t="shared" ref="B23:C32" si="3">B7</f>
        <v>1</v>
      </c>
      <c r="C23" s="78">
        <f t="shared" si="3"/>
        <v>0.06</v>
      </c>
      <c r="D23" s="78">
        <f t="shared" ref="D23:D32" si="4">F7</f>
        <v>0.06</v>
      </c>
      <c r="E23" s="45"/>
      <c r="F23" s="45"/>
      <c r="G23" s="45"/>
      <c r="H23" s="45"/>
      <c r="I23" s="45"/>
      <c r="J23" s="45"/>
      <c r="K23" s="2"/>
    </row>
    <row r="24" spans="1:11" ht="34" customHeight="1">
      <c r="A24" s="45"/>
      <c r="B24" s="25">
        <f t="shared" si="3"/>
        <v>2</v>
      </c>
      <c r="C24" s="31">
        <f t="shared" si="3"/>
        <v>6.5000000000000002E-2</v>
      </c>
      <c r="D24" s="31">
        <f t="shared" si="4"/>
        <v>7.0023584905660075E-2</v>
      </c>
      <c r="E24" s="45"/>
      <c r="F24" s="45"/>
      <c r="G24" s="45"/>
      <c r="H24" s="45"/>
      <c r="I24" s="45"/>
      <c r="J24" s="45"/>
      <c r="K24" s="2"/>
    </row>
    <row r="25" spans="1:11" ht="34" customHeight="1">
      <c r="A25" s="45"/>
      <c r="B25" s="70">
        <f t="shared" si="3"/>
        <v>3</v>
      </c>
      <c r="C25" s="78">
        <f t="shared" si="3"/>
        <v>6.8000000000000005E-2</v>
      </c>
      <c r="D25" s="78">
        <f t="shared" si="4"/>
        <v>7.4025375917476932E-2</v>
      </c>
      <c r="E25" s="45"/>
      <c r="F25" s="45"/>
      <c r="G25" s="45"/>
      <c r="H25" s="45"/>
      <c r="I25" s="45"/>
      <c r="J25" s="45"/>
      <c r="K25" s="2"/>
    </row>
    <row r="26" spans="1:11" ht="34" customHeight="1">
      <c r="A26" s="45"/>
      <c r="B26" s="25">
        <f t="shared" si="3"/>
        <v>4</v>
      </c>
      <c r="C26" s="31">
        <f t="shared" si="3"/>
        <v>7.0000000000000007E-2</v>
      </c>
      <c r="D26" s="31">
        <f t="shared" si="4"/>
        <v>7.602249997806565E-2</v>
      </c>
      <c r="E26" s="45"/>
      <c r="F26" s="45"/>
      <c r="G26" s="45"/>
      <c r="H26" s="45"/>
      <c r="I26" s="45"/>
      <c r="J26" s="45"/>
      <c r="K26" s="2"/>
    </row>
    <row r="27" spans="1:11" ht="34" customHeight="1">
      <c r="A27" s="45"/>
      <c r="B27" s="70">
        <f t="shared" si="3"/>
        <v>5</v>
      </c>
      <c r="C27" s="78">
        <f t="shared" si="3"/>
        <v>7.1999999999999995E-2</v>
      </c>
      <c r="D27" s="78">
        <f t="shared" si="4"/>
        <v>8.0037453117997037E-2</v>
      </c>
      <c r="E27" s="45"/>
      <c r="F27" s="45"/>
      <c r="G27" s="45"/>
      <c r="H27" s="45"/>
      <c r="I27" s="45"/>
      <c r="J27" s="45"/>
      <c r="K27" s="2"/>
    </row>
    <row r="28" spans="1:11" ht="34" customHeight="1">
      <c r="A28" s="45"/>
      <c r="B28" s="25">
        <f t="shared" si="3"/>
        <v>6</v>
      </c>
      <c r="C28" s="31">
        <f t="shared" si="3"/>
        <v>7.2999999999999995E-2</v>
      </c>
      <c r="D28" s="31">
        <f t="shared" si="4"/>
        <v>7.8014009953146557E-2</v>
      </c>
      <c r="E28" s="45"/>
      <c r="F28" s="45"/>
      <c r="G28" s="45"/>
      <c r="H28" s="45"/>
      <c r="I28" s="45"/>
      <c r="J28" s="45"/>
      <c r="K28" s="2"/>
    </row>
    <row r="29" spans="1:11" ht="34" customHeight="1">
      <c r="A29" s="45"/>
      <c r="B29" s="70">
        <f t="shared" si="3"/>
        <v>7</v>
      </c>
      <c r="C29" s="78">
        <f t="shared" si="3"/>
        <v>7.3999999999999996E-2</v>
      </c>
      <c r="D29" s="78">
        <f t="shared" si="4"/>
        <v>8.0019601723432698E-2</v>
      </c>
      <c r="E29" s="45"/>
      <c r="F29" s="45"/>
      <c r="G29" s="45"/>
      <c r="H29" s="45"/>
      <c r="I29" s="45"/>
      <c r="J29" s="45"/>
      <c r="K29" s="2"/>
    </row>
    <row r="30" spans="1:11" ht="34" customHeight="1">
      <c r="A30" s="45"/>
      <c r="B30" s="25">
        <f t="shared" si="3"/>
        <v>8</v>
      </c>
      <c r="C30" s="31">
        <f t="shared" si="3"/>
        <v>7.4499999999999997E-2</v>
      </c>
      <c r="D30" s="31">
        <f t="shared" si="4"/>
        <v>7.8006523763020974E-2</v>
      </c>
      <c r="E30" s="45"/>
      <c r="F30" s="45"/>
      <c r="G30" s="45"/>
      <c r="H30" s="45"/>
      <c r="I30" s="45"/>
      <c r="J30" s="45"/>
      <c r="K30" s="2"/>
    </row>
    <row r="31" spans="1:11" ht="34" customHeight="1">
      <c r="A31" s="45"/>
      <c r="B31" s="70">
        <f t="shared" si="3"/>
        <v>9</v>
      </c>
      <c r="C31" s="78">
        <f t="shared" si="3"/>
        <v>7.4999999999999997E-2</v>
      </c>
      <c r="D31" s="78">
        <f t="shared" si="4"/>
        <v>7.900838508963326E-2</v>
      </c>
      <c r="E31" s="45"/>
      <c r="F31" s="45"/>
      <c r="G31" s="45"/>
      <c r="H31" s="45"/>
      <c r="I31" s="45"/>
      <c r="J31" s="45"/>
      <c r="K31" s="2"/>
    </row>
    <row r="32" spans="1:11" ht="34" customHeight="1">
      <c r="A32" s="45"/>
      <c r="B32" s="25">
        <f t="shared" si="3"/>
        <v>10</v>
      </c>
      <c r="C32" s="31">
        <f t="shared" si="3"/>
        <v>7.5499999999999998E-2</v>
      </c>
      <c r="D32" s="31">
        <f t="shared" si="4"/>
        <v>8.0010478106838923E-2</v>
      </c>
      <c r="E32" s="45"/>
      <c r="F32" s="45"/>
      <c r="G32" s="45"/>
      <c r="H32" s="45"/>
      <c r="I32" s="45"/>
      <c r="J32" s="45"/>
      <c r="K32" s="2"/>
    </row>
    <row r="33" spans="1:11">
      <c r="A33" s="2"/>
      <c r="B33" s="2"/>
      <c r="C33" s="2"/>
      <c r="D33" s="2"/>
      <c r="E33" s="2"/>
      <c r="F33" s="2"/>
      <c r="G33" s="2"/>
      <c r="H33" s="2"/>
      <c r="I33" s="2"/>
      <c r="J33" s="2"/>
      <c r="K33" s="2"/>
    </row>
    <row r="34" spans="1:11">
      <c r="A34" s="2"/>
      <c r="B34" s="2"/>
      <c r="C34" s="2"/>
      <c r="D34" s="2"/>
      <c r="E34" s="2"/>
      <c r="F34" s="2"/>
      <c r="G34" s="2"/>
      <c r="H34" s="2"/>
      <c r="I34" s="2"/>
      <c r="J34" s="2"/>
      <c r="K34" s="2"/>
    </row>
    <row r="35" spans="1:11">
      <c r="A35" s="2"/>
      <c r="B35" s="2"/>
      <c r="C35" s="2"/>
      <c r="D35" s="2"/>
      <c r="E35" s="2"/>
      <c r="F35" s="2"/>
      <c r="G35" s="2"/>
      <c r="H35" s="2"/>
      <c r="I35" s="2"/>
      <c r="J35" s="2"/>
      <c r="K35" s="2"/>
    </row>
    <row r="36" spans="1:11">
      <c r="A36" s="2"/>
      <c r="B36" s="2"/>
      <c r="C36" s="2"/>
      <c r="D36" s="2"/>
      <c r="E36" s="2"/>
      <c r="F36" s="2"/>
      <c r="G36" s="2"/>
      <c r="H36" s="2"/>
      <c r="I36" s="2"/>
      <c r="J36" s="2"/>
      <c r="K36" s="2"/>
    </row>
    <row r="37" spans="1:11">
      <c r="A37" s="2"/>
      <c r="B37" s="2"/>
      <c r="C37" s="2"/>
      <c r="D37" s="2"/>
      <c r="E37" s="2"/>
      <c r="F37" s="2"/>
      <c r="G37" s="2"/>
      <c r="H37" s="2"/>
      <c r="I37" s="2"/>
      <c r="J37" s="2"/>
      <c r="K37" s="2"/>
    </row>
    <row r="38" spans="1:11">
      <c r="A38" s="2"/>
      <c r="B38" s="2"/>
      <c r="C38" s="2"/>
      <c r="D38" s="2"/>
      <c r="E38" s="2"/>
      <c r="F38" s="2"/>
      <c r="G38" s="2"/>
      <c r="H38" s="2"/>
      <c r="I38" s="2"/>
      <c r="J38" s="2"/>
      <c r="K38" s="2"/>
    </row>
    <row r="39" spans="1:11">
      <c r="A39" s="2"/>
      <c r="B39" s="2"/>
      <c r="C39" s="2"/>
      <c r="D39" s="2"/>
      <c r="E39" s="2"/>
      <c r="F39" s="2"/>
      <c r="G39" s="2"/>
      <c r="H39" s="2"/>
      <c r="I39" s="2"/>
      <c r="J39" s="2"/>
      <c r="K39" s="2"/>
    </row>
    <row r="40" spans="1:11">
      <c r="A40" s="2"/>
      <c r="B40" s="2"/>
      <c r="C40" s="2"/>
      <c r="D40" s="2"/>
      <c r="E40" s="2"/>
      <c r="F40" s="2"/>
      <c r="G40" s="2"/>
      <c r="H40" s="2"/>
      <c r="I40" s="2"/>
      <c r="J40" s="2"/>
      <c r="K40" s="2"/>
    </row>
    <row r="41" spans="1:11">
      <c r="A41" s="2"/>
      <c r="B41" s="2"/>
      <c r="C41" s="2"/>
      <c r="D41" s="2"/>
      <c r="E41" s="2"/>
      <c r="F41" s="2"/>
      <c r="G41" s="2"/>
      <c r="H41" s="2"/>
      <c r="I41" s="2"/>
      <c r="J41" s="2"/>
      <c r="K41" s="2"/>
    </row>
    <row r="42" spans="1:11">
      <c r="A42" s="2"/>
      <c r="B42" s="2"/>
      <c r="C42" s="2"/>
      <c r="D42" s="2"/>
      <c r="E42" s="2"/>
      <c r="F42" s="2"/>
      <c r="G42" s="2"/>
      <c r="H42" s="2"/>
      <c r="I42" s="2"/>
      <c r="J42" s="2"/>
      <c r="K42" s="2"/>
    </row>
    <row r="43" spans="1:11">
      <c r="A43" s="2"/>
      <c r="B43" s="2"/>
      <c r="C43" s="2"/>
      <c r="D43" s="2"/>
      <c r="E43" s="2"/>
      <c r="F43" s="2"/>
      <c r="G43" s="2"/>
      <c r="H43" s="2"/>
      <c r="I43" s="2"/>
      <c r="J43" s="2"/>
      <c r="K43" s="2"/>
    </row>
    <row r="44" spans="1:11">
      <c r="A44" s="2"/>
      <c r="B44" s="2"/>
      <c r="C44" s="2"/>
      <c r="D44" s="2"/>
      <c r="E44" s="2"/>
      <c r="F44" s="2"/>
      <c r="G44" s="2"/>
      <c r="H44" s="2"/>
      <c r="I44" s="2"/>
      <c r="J44" s="2"/>
      <c r="K44" s="2"/>
    </row>
    <row r="45" spans="1:11">
      <c r="A45" s="2"/>
      <c r="B45" s="2"/>
      <c r="C45" s="2"/>
      <c r="D45" s="2"/>
      <c r="E45" s="2"/>
      <c r="F45" s="2"/>
      <c r="G45" s="2"/>
      <c r="H45" s="2"/>
      <c r="I45" s="2"/>
      <c r="J45" s="2"/>
      <c r="K45" s="2"/>
    </row>
  </sheetData>
  <mergeCells count="5">
    <mergeCell ref="B2:J2"/>
    <mergeCell ref="B3:J3"/>
    <mergeCell ref="B5:J5"/>
    <mergeCell ref="B18:J18"/>
    <mergeCell ref="B19:J19"/>
  </mergeCells>
  <dataValidations count="1">
    <dataValidation type="decimal" operator="greaterThan" sqref="C7:C16" xr:uid="{00000000-0002-0000-0200-000000000000}">
      <formula1>-1</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B2E4F"/>
  </sheetPr>
  <dimension ref="A1:K45"/>
  <sheetViews>
    <sheetView showGridLines="0" workbookViewId="0">
      <pane ySplit="3" topLeftCell="A8" activePane="bottomLeft" state="frozen"/>
      <selection pane="bottomLeft" activeCell="B17" sqref="B17:D17"/>
    </sheetView>
  </sheetViews>
  <sheetFormatPr baseColWidth="10" defaultColWidth="19.83203125" defaultRowHeight="25"/>
  <cols>
    <col min="1" max="1" width="3" style="3" customWidth="1"/>
    <col min="2" max="2" width="50" style="3" customWidth="1"/>
    <col min="3" max="10" width="21.6640625" style="3" customWidth="1"/>
    <col min="11" max="16384" width="19.83203125" style="3"/>
  </cols>
  <sheetData>
    <row r="1" spans="1:11" ht="34" customHeight="1">
      <c r="A1" s="45"/>
      <c r="B1" s="45"/>
      <c r="C1" s="45"/>
      <c r="D1" s="45"/>
      <c r="E1" s="45"/>
      <c r="F1" s="45"/>
      <c r="G1" s="45"/>
      <c r="H1" s="45"/>
      <c r="I1" s="45"/>
      <c r="J1" s="45"/>
      <c r="K1" s="2"/>
    </row>
    <row r="2" spans="1:11" ht="46" customHeight="1">
      <c r="A2" s="45"/>
      <c r="B2" s="5" t="s">
        <v>63</v>
      </c>
      <c r="C2" s="5"/>
      <c r="D2" s="5"/>
      <c r="E2" s="5"/>
      <c r="F2" s="5"/>
      <c r="G2" s="5"/>
      <c r="H2" s="5"/>
      <c r="I2" s="5"/>
      <c r="J2" s="5"/>
      <c r="K2" s="2"/>
    </row>
    <row r="3" spans="1:11" ht="32" customHeight="1">
      <c r="A3" s="45"/>
      <c r="B3" s="46" t="s">
        <v>1</v>
      </c>
      <c r="C3" s="46" t="s">
        <v>1</v>
      </c>
      <c r="D3" s="46" t="s">
        <v>1</v>
      </c>
      <c r="E3" s="46" t="s">
        <v>1</v>
      </c>
      <c r="F3" s="46" t="s">
        <v>1</v>
      </c>
      <c r="G3" s="46" t="s">
        <v>1</v>
      </c>
      <c r="H3" s="46" t="s">
        <v>1</v>
      </c>
      <c r="I3" s="46" t="s">
        <v>1</v>
      </c>
      <c r="J3" s="46" t="s">
        <v>1</v>
      </c>
      <c r="K3" s="2"/>
    </row>
    <row r="4" spans="1:11" ht="34" customHeight="1">
      <c r="A4" s="45"/>
      <c r="B4" s="45"/>
      <c r="C4" s="45"/>
      <c r="D4" s="45"/>
      <c r="E4" s="45"/>
      <c r="F4" s="45"/>
      <c r="G4" s="45"/>
      <c r="H4" s="45"/>
      <c r="I4" s="45"/>
      <c r="J4" s="45"/>
      <c r="K4" s="2"/>
    </row>
    <row r="5" spans="1:11" ht="40" customHeight="1">
      <c r="A5" s="45"/>
      <c r="B5" s="47" t="s">
        <v>64</v>
      </c>
      <c r="C5" s="47" t="s">
        <v>64</v>
      </c>
      <c r="D5" s="47" t="s">
        <v>64</v>
      </c>
      <c r="E5" s="47" t="s">
        <v>64</v>
      </c>
      <c r="F5" s="47" t="s">
        <v>64</v>
      </c>
      <c r="G5" s="47" t="s">
        <v>64</v>
      </c>
      <c r="H5" s="47" t="s">
        <v>64</v>
      </c>
      <c r="I5" s="47" t="s">
        <v>64</v>
      </c>
      <c r="J5" s="47" t="s">
        <v>64</v>
      </c>
      <c r="K5" s="2"/>
    </row>
    <row r="6" spans="1:11" ht="34" customHeight="1">
      <c r="A6" s="45"/>
      <c r="B6" s="57" t="s">
        <v>65</v>
      </c>
      <c r="C6" s="58"/>
      <c r="D6" s="58"/>
      <c r="E6" s="79">
        <v>1</v>
      </c>
      <c r="F6" s="45"/>
      <c r="G6" s="45"/>
      <c r="H6" s="45"/>
      <c r="I6" s="45"/>
      <c r="J6" s="45"/>
      <c r="K6" s="2"/>
    </row>
    <row r="7" spans="1:11" ht="34" customHeight="1">
      <c r="A7" s="45"/>
      <c r="B7" s="57" t="s">
        <v>66</v>
      </c>
      <c r="C7" s="58"/>
      <c r="D7" s="58"/>
      <c r="E7" s="79">
        <v>2</v>
      </c>
      <c r="F7" s="45"/>
      <c r="G7" s="45"/>
      <c r="H7" s="45"/>
      <c r="I7" s="45"/>
      <c r="J7" s="45"/>
      <c r="K7" s="2"/>
    </row>
    <row r="8" spans="1:11" ht="34" customHeight="1">
      <c r="A8" s="45"/>
      <c r="B8" s="61"/>
      <c r="C8" s="45"/>
      <c r="D8" s="45"/>
      <c r="E8" s="80" t="str">
        <f>IF(OR(NOT(ISNUMBER(E6)),NOT(ISNUMBER(E7)),E6&lt;0,E7&gt;10,E7&lt;=E6,INT(E6)&lt;&gt;E6,INT(E7)&lt;&gt;E7),"Use integers: 0 &lt;= start &lt; end &lt;= 10","Valid interval")</f>
        <v>Valid interval</v>
      </c>
      <c r="F8" s="58"/>
      <c r="G8" s="58"/>
      <c r="H8" s="58"/>
      <c r="I8" s="58"/>
      <c r="J8" s="58"/>
      <c r="K8" s="2"/>
    </row>
    <row r="9" spans="1:11" ht="34" customHeight="1">
      <c r="A9" s="45"/>
      <c r="B9" s="57" t="s">
        <v>67</v>
      </c>
      <c r="C9" s="58"/>
      <c r="D9" s="58"/>
      <c r="E9" s="81">
        <f>IF(E8&lt;&gt;"Valid interval","",IF(E6=0,1,INDEX('Spot Curve'!D7:D16,E6)))</f>
        <v>0.94339622641509424</v>
      </c>
      <c r="F9" s="45"/>
      <c r="G9" s="45"/>
      <c r="H9" s="45"/>
      <c r="I9" s="45"/>
      <c r="J9" s="45"/>
      <c r="K9" s="2"/>
    </row>
    <row r="10" spans="1:11" ht="34" customHeight="1">
      <c r="A10" s="45"/>
      <c r="B10" s="57" t="s">
        <v>68</v>
      </c>
      <c r="C10" s="58"/>
      <c r="D10" s="58"/>
      <c r="E10" s="81">
        <f>IF(E8&lt;&gt;"Valid interval","",INDEX('Spot Curve'!D7:D16,E7))</f>
        <v>0.88165928277017358</v>
      </c>
      <c r="F10" s="45"/>
      <c r="G10" s="45"/>
      <c r="H10" s="45"/>
      <c r="I10" s="45"/>
      <c r="J10" s="45"/>
      <c r="K10" s="2"/>
    </row>
    <row r="11" spans="1:11" ht="34" customHeight="1">
      <c r="A11" s="45"/>
      <c r="B11" s="57" t="s">
        <v>69</v>
      </c>
      <c r="C11" s="58"/>
      <c r="D11" s="58"/>
      <c r="E11" s="82">
        <f>IF(E8&lt;&gt;"Valid interval","",E7-E6)</f>
        <v>1</v>
      </c>
      <c r="F11" s="45"/>
      <c r="G11" s="45"/>
      <c r="H11" s="45"/>
      <c r="I11" s="45"/>
      <c r="J11" s="45"/>
      <c r="K11" s="2"/>
    </row>
    <row r="12" spans="1:11" ht="34" customHeight="1">
      <c r="A12" s="45"/>
      <c r="B12" s="57" t="s">
        <v>70</v>
      </c>
      <c r="C12" s="58"/>
      <c r="D12" s="58"/>
      <c r="E12" s="62">
        <f>IF(OR(E9="",E10="",E9&lt;=0,E10&lt;=0),"",E9/E10)</f>
        <v>1.0700235849056601</v>
      </c>
      <c r="F12" s="45"/>
      <c r="G12" s="45"/>
      <c r="H12" s="45"/>
      <c r="I12" s="45"/>
      <c r="J12" s="45"/>
      <c r="K12" s="2"/>
    </row>
    <row r="13" spans="1:11" ht="34" customHeight="1">
      <c r="A13" s="45"/>
      <c r="B13" s="61"/>
      <c r="C13" s="45"/>
      <c r="D13" s="45"/>
      <c r="E13" s="45"/>
      <c r="F13" s="45"/>
      <c r="G13" s="45"/>
      <c r="H13" s="45"/>
      <c r="I13" s="45"/>
      <c r="J13" s="45"/>
      <c r="K13" s="2"/>
    </row>
    <row r="14" spans="1:11" ht="34" customHeight="1">
      <c r="A14" s="45"/>
      <c r="B14" s="57" t="s">
        <v>71</v>
      </c>
      <c r="C14" s="58"/>
      <c r="D14" s="58"/>
      <c r="E14" s="83">
        <f>IF(E12="","",E12^(1/E11)-1)</f>
        <v>7.0023584905660075E-2</v>
      </c>
      <c r="F14" s="45"/>
      <c r="G14" s="45"/>
      <c r="H14" s="45"/>
      <c r="I14" s="45"/>
      <c r="J14" s="45"/>
      <c r="K14" s="2"/>
    </row>
    <row r="15" spans="1:11" ht="34" customHeight="1">
      <c r="A15" s="45"/>
      <c r="B15" s="57" t="s">
        <v>72</v>
      </c>
      <c r="C15" s="58"/>
      <c r="D15" s="58"/>
      <c r="E15" s="83">
        <f>IF(E12="","",(E12-1)/E11)</f>
        <v>7.0023584905660075E-2</v>
      </c>
      <c r="F15" s="45"/>
      <c r="G15" s="45"/>
      <c r="H15" s="45"/>
      <c r="I15" s="45"/>
      <c r="J15" s="45"/>
      <c r="K15" s="2"/>
    </row>
    <row r="16" spans="1:11" ht="34" customHeight="1">
      <c r="A16" s="45"/>
      <c r="B16" s="57" t="s">
        <v>73</v>
      </c>
      <c r="C16" s="58"/>
      <c r="D16" s="58"/>
      <c r="E16" s="83">
        <f>IF(E12="","",LN(E12)/E11)</f>
        <v>6.7680690198800811E-2</v>
      </c>
      <c r="F16" s="45"/>
      <c r="G16" s="45"/>
      <c r="H16" s="45"/>
      <c r="I16" s="45"/>
      <c r="J16" s="45"/>
      <c r="K16" s="2"/>
    </row>
    <row r="17" spans="1:11" ht="34" customHeight="1">
      <c r="A17" s="45"/>
      <c r="B17" s="57" t="s">
        <v>74</v>
      </c>
      <c r="C17" s="58"/>
      <c r="D17" s="58"/>
      <c r="E17" s="83">
        <f>IF(E12="","",2*(E12^(1/(2*E11))-1))</f>
        <v>6.8838886820972611E-2</v>
      </c>
      <c r="F17" s="45"/>
      <c r="G17" s="45"/>
      <c r="H17" s="45"/>
      <c r="I17" s="45"/>
      <c r="J17" s="45"/>
      <c r="K17" s="2"/>
    </row>
    <row r="18" spans="1:11" ht="34" customHeight="1">
      <c r="A18" s="45"/>
      <c r="B18" s="45"/>
      <c r="C18" s="45"/>
      <c r="D18" s="45"/>
      <c r="E18" s="45"/>
      <c r="F18" s="45"/>
      <c r="G18" s="45"/>
      <c r="H18" s="45"/>
      <c r="I18" s="45"/>
      <c r="J18" s="45"/>
      <c r="K18" s="2"/>
    </row>
    <row r="19" spans="1:11" ht="34" customHeight="1">
      <c r="A19" s="45"/>
      <c r="B19" s="45"/>
      <c r="C19" s="45"/>
      <c r="D19" s="45"/>
      <c r="E19" s="45"/>
      <c r="F19" s="45"/>
      <c r="G19" s="45"/>
      <c r="H19" s="45"/>
      <c r="I19" s="45"/>
      <c r="J19" s="45"/>
      <c r="K19" s="2"/>
    </row>
    <row r="20" spans="1:11" ht="40" customHeight="1">
      <c r="A20" s="45"/>
      <c r="B20" s="47" t="s">
        <v>75</v>
      </c>
      <c r="C20" s="47" t="s">
        <v>75</v>
      </c>
      <c r="D20" s="47" t="s">
        <v>75</v>
      </c>
      <c r="E20" s="47" t="s">
        <v>75</v>
      </c>
      <c r="F20" s="47" t="s">
        <v>75</v>
      </c>
      <c r="G20" s="47" t="s">
        <v>75</v>
      </c>
      <c r="H20" s="47" t="s">
        <v>75</v>
      </c>
      <c r="I20" s="47" t="s">
        <v>75</v>
      </c>
      <c r="J20" s="47" t="s">
        <v>75</v>
      </c>
      <c r="K20" s="2"/>
    </row>
    <row r="21" spans="1:11" ht="62" customHeight="1">
      <c r="A21" s="45"/>
      <c r="B21" s="48" t="s">
        <v>76</v>
      </c>
      <c r="C21" s="49" t="s">
        <v>76</v>
      </c>
      <c r="D21" s="49" t="s">
        <v>76</v>
      </c>
      <c r="E21" s="49" t="s">
        <v>76</v>
      </c>
      <c r="F21" s="49" t="s">
        <v>76</v>
      </c>
      <c r="G21" s="49" t="s">
        <v>76</v>
      </c>
      <c r="H21" s="49" t="s">
        <v>76</v>
      </c>
      <c r="I21" s="49" t="s">
        <v>76</v>
      </c>
      <c r="J21" s="50" t="s">
        <v>76</v>
      </c>
      <c r="K21" s="2"/>
    </row>
    <row r="22" spans="1:11" ht="62" customHeight="1">
      <c r="A22" s="45"/>
      <c r="B22" s="54" t="s">
        <v>77</v>
      </c>
      <c r="C22" s="55" t="s">
        <v>77</v>
      </c>
      <c r="D22" s="55" t="s">
        <v>77</v>
      </c>
      <c r="E22" s="55" t="s">
        <v>77</v>
      </c>
      <c r="F22" s="55" t="s">
        <v>77</v>
      </c>
      <c r="G22" s="55" t="s">
        <v>77</v>
      </c>
      <c r="H22" s="55" t="s">
        <v>77</v>
      </c>
      <c r="I22" s="55" t="s">
        <v>77</v>
      </c>
      <c r="J22" s="56" t="s">
        <v>77</v>
      </c>
      <c r="K22" s="2"/>
    </row>
    <row r="23" spans="1:11" ht="34" customHeight="1">
      <c r="A23" s="45"/>
      <c r="B23" s="45"/>
      <c r="C23" s="45"/>
      <c r="D23" s="45"/>
      <c r="E23" s="45"/>
      <c r="F23" s="45"/>
      <c r="G23" s="45"/>
      <c r="H23" s="45"/>
      <c r="I23" s="45"/>
      <c r="J23" s="45"/>
      <c r="K23" s="2"/>
    </row>
    <row r="24" spans="1:11" ht="62" customHeight="1">
      <c r="A24" s="45"/>
      <c r="B24" s="65" t="s">
        <v>78</v>
      </c>
      <c r="C24" s="66" t="s">
        <v>78</v>
      </c>
      <c r="D24" s="66" t="s">
        <v>78</v>
      </c>
      <c r="E24" s="66" t="s">
        <v>78</v>
      </c>
      <c r="F24" s="66" t="s">
        <v>78</v>
      </c>
      <c r="G24" s="66" t="s">
        <v>78</v>
      </c>
      <c r="H24" s="66" t="s">
        <v>78</v>
      </c>
      <c r="I24" s="66" t="s">
        <v>78</v>
      </c>
      <c r="J24" s="67" t="s">
        <v>78</v>
      </c>
      <c r="K24" s="2"/>
    </row>
    <row r="25" spans="1:11" ht="25" customHeight="1">
      <c r="A25" s="2"/>
      <c r="B25" s="2"/>
      <c r="C25" s="2"/>
      <c r="D25" s="2"/>
      <c r="E25" s="2"/>
      <c r="F25" s="2"/>
      <c r="G25" s="2"/>
      <c r="H25" s="2"/>
      <c r="I25" s="2"/>
      <c r="J25" s="2"/>
      <c r="K25" s="2"/>
    </row>
    <row r="26" spans="1:11" ht="25" customHeight="1">
      <c r="A26" s="2"/>
      <c r="B26" s="2"/>
      <c r="C26" s="2"/>
      <c r="D26" s="2"/>
      <c r="E26" s="2"/>
      <c r="F26" s="2"/>
      <c r="G26" s="2"/>
      <c r="H26" s="2"/>
      <c r="I26" s="2"/>
      <c r="J26" s="2"/>
      <c r="K26" s="2"/>
    </row>
    <row r="27" spans="1:11" ht="25" customHeight="1">
      <c r="A27" s="2"/>
      <c r="B27" s="2"/>
      <c r="C27" s="2"/>
      <c r="D27" s="2"/>
      <c r="E27" s="2"/>
      <c r="F27" s="2"/>
      <c r="G27" s="2"/>
      <c r="H27" s="2"/>
      <c r="I27" s="2"/>
      <c r="J27" s="2"/>
      <c r="K27" s="2"/>
    </row>
    <row r="28" spans="1:11" ht="25" customHeight="1">
      <c r="A28" s="2"/>
      <c r="B28" s="2"/>
      <c r="C28" s="2"/>
      <c r="D28" s="2"/>
      <c r="E28" s="2"/>
      <c r="F28" s="2"/>
      <c r="G28" s="2"/>
      <c r="H28" s="2"/>
      <c r="I28" s="2"/>
      <c r="J28" s="2"/>
      <c r="K28" s="2"/>
    </row>
    <row r="29" spans="1:11" ht="25" customHeight="1">
      <c r="A29" s="2"/>
      <c r="B29" s="2"/>
      <c r="C29" s="2"/>
      <c r="D29" s="2"/>
      <c r="E29" s="2"/>
      <c r="F29" s="2"/>
      <c r="G29" s="2"/>
      <c r="H29" s="2"/>
      <c r="I29" s="2"/>
      <c r="J29" s="2"/>
      <c r="K29" s="2"/>
    </row>
    <row r="30" spans="1:11" ht="25" customHeight="1">
      <c r="A30" s="2"/>
      <c r="B30" s="2"/>
      <c r="C30" s="2"/>
      <c r="D30" s="2"/>
      <c r="E30" s="2"/>
      <c r="F30" s="2"/>
      <c r="G30" s="2"/>
      <c r="H30" s="2"/>
      <c r="I30" s="2"/>
      <c r="J30" s="2"/>
      <c r="K30" s="2"/>
    </row>
    <row r="31" spans="1:11" ht="25" customHeight="1">
      <c r="A31" s="2"/>
      <c r="B31" s="2"/>
      <c r="C31" s="2"/>
      <c r="D31" s="2"/>
      <c r="E31" s="2"/>
      <c r="F31" s="2"/>
      <c r="G31" s="2"/>
      <c r="H31" s="2"/>
      <c r="I31" s="2"/>
      <c r="J31" s="2"/>
      <c r="K31" s="2"/>
    </row>
    <row r="32" spans="1:11" ht="25" customHeight="1">
      <c r="A32" s="2"/>
      <c r="B32" s="2"/>
      <c r="C32" s="2"/>
      <c r="D32" s="2"/>
      <c r="E32" s="2"/>
      <c r="F32" s="2"/>
      <c r="G32" s="2"/>
      <c r="H32" s="2"/>
      <c r="I32" s="2"/>
      <c r="J32" s="2"/>
      <c r="K32" s="2"/>
    </row>
    <row r="33" spans="1:11" ht="25" customHeight="1">
      <c r="A33" s="2"/>
      <c r="B33" s="2"/>
      <c r="C33" s="2"/>
      <c r="D33" s="2"/>
      <c r="E33" s="2"/>
      <c r="F33" s="2"/>
      <c r="G33" s="2"/>
      <c r="H33" s="2"/>
      <c r="I33" s="2"/>
      <c r="J33" s="2"/>
      <c r="K33" s="2"/>
    </row>
    <row r="34" spans="1:11" ht="25" customHeight="1">
      <c r="A34" s="2"/>
      <c r="B34" s="2"/>
      <c r="C34" s="2"/>
      <c r="D34" s="2"/>
      <c r="E34" s="2"/>
      <c r="F34" s="2"/>
      <c r="G34" s="2"/>
      <c r="H34" s="2"/>
      <c r="I34" s="2"/>
      <c r="J34" s="2"/>
      <c r="K34" s="2"/>
    </row>
    <row r="35" spans="1:11" ht="25" customHeight="1">
      <c r="A35" s="2"/>
      <c r="B35" s="2"/>
      <c r="C35" s="2"/>
      <c r="D35" s="2"/>
      <c r="E35" s="2"/>
      <c r="F35" s="2"/>
      <c r="G35" s="2"/>
      <c r="H35" s="2"/>
      <c r="I35" s="2"/>
      <c r="J35" s="2"/>
      <c r="K35" s="2"/>
    </row>
    <row r="36" spans="1:11" ht="25" customHeight="1">
      <c r="A36" s="2"/>
      <c r="B36" s="2"/>
      <c r="C36" s="2"/>
      <c r="D36" s="2"/>
      <c r="E36" s="2"/>
      <c r="F36" s="2"/>
      <c r="G36" s="2"/>
      <c r="H36" s="2"/>
      <c r="I36" s="2"/>
      <c r="J36" s="2"/>
      <c r="K36" s="2"/>
    </row>
    <row r="37" spans="1:11" ht="25" customHeight="1">
      <c r="A37" s="2"/>
      <c r="B37" s="2"/>
      <c r="C37" s="2"/>
      <c r="D37" s="2"/>
      <c r="E37" s="2"/>
      <c r="F37" s="2"/>
      <c r="G37" s="2"/>
      <c r="H37" s="2"/>
      <c r="I37" s="2"/>
      <c r="J37" s="2"/>
      <c r="K37" s="2"/>
    </row>
    <row r="38" spans="1:11" ht="25" customHeight="1">
      <c r="A38" s="2"/>
      <c r="B38" s="2"/>
      <c r="C38" s="2"/>
      <c r="D38" s="2"/>
      <c r="E38" s="2"/>
      <c r="F38" s="2"/>
      <c r="G38" s="2"/>
      <c r="H38" s="2"/>
      <c r="I38" s="2"/>
      <c r="J38" s="2"/>
      <c r="K38" s="2"/>
    </row>
    <row r="39" spans="1:11" ht="25" customHeight="1">
      <c r="A39" s="2"/>
      <c r="B39" s="2"/>
      <c r="C39" s="2"/>
      <c r="D39" s="2"/>
      <c r="E39" s="2"/>
      <c r="F39" s="2"/>
      <c r="G39" s="2"/>
      <c r="H39" s="2"/>
      <c r="I39" s="2"/>
      <c r="J39" s="2"/>
      <c r="K39" s="2"/>
    </row>
    <row r="40" spans="1:11" ht="25" customHeight="1">
      <c r="A40" s="2"/>
      <c r="B40" s="2"/>
      <c r="C40" s="2"/>
      <c r="D40" s="2"/>
      <c r="E40" s="2"/>
      <c r="F40" s="2"/>
      <c r="G40" s="2"/>
      <c r="H40" s="2"/>
      <c r="I40" s="2"/>
      <c r="J40" s="2"/>
      <c r="K40" s="2"/>
    </row>
    <row r="41" spans="1:11" ht="25" customHeight="1">
      <c r="A41" s="2"/>
      <c r="B41" s="2"/>
      <c r="C41" s="2"/>
      <c r="D41" s="2"/>
      <c r="E41" s="2"/>
      <c r="F41" s="2"/>
      <c r="G41" s="2"/>
      <c r="H41" s="2"/>
      <c r="I41" s="2"/>
      <c r="J41" s="2"/>
      <c r="K41" s="2"/>
    </row>
    <row r="42" spans="1:11" ht="25" customHeight="1">
      <c r="A42" s="2"/>
      <c r="B42" s="2"/>
      <c r="C42" s="2"/>
      <c r="D42" s="2"/>
      <c r="E42" s="2"/>
      <c r="F42" s="2"/>
      <c r="G42" s="2"/>
      <c r="H42" s="2"/>
      <c r="I42" s="2"/>
      <c r="J42" s="2"/>
      <c r="K42" s="2"/>
    </row>
    <row r="43" spans="1:11" ht="25" customHeight="1">
      <c r="A43" s="2"/>
      <c r="B43" s="2"/>
      <c r="C43" s="2"/>
      <c r="D43" s="2"/>
      <c r="E43" s="2"/>
      <c r="F43" s="2"/>
      <c r="G43" s="2"/>
      <c r="H43" s="2"/>
      <c r="I43" s="2"/>
      <c r="J43" s="2"/>
      <c r="K43" s="2"/>
    </row>
    <row r="44" spans="1:11" ht="25" customHeight="1">
      <c r="A44" s="2"/>
      <c r="B44" s="2"/>
      <c r="C44" s="2"/>
      <c r="D44" s="2"/>
      <c r="E44" s="2"/>
      <c r="F44" s="2"/>
      <c r="G44" s="2"/>
      <c r="H44" s="2"/>
      <c r="I44" s="2"/>
      <c r="J44" s="2"/>
      <c r="K44" s="2"/>
    </row>
    <row r="45" spans="1:11" ht="25" customHeight="1">
      <c r="A45" s="2"/>
      <c r="B45" s="2"/>
      <c r="C45" s="2"/>
      <c r="D45" s="2"/>
      <c r="E45" s="2"/>
      <c r="F45" s="2"/>
      <c r="G45" s="2"/>
      <c r="H45" s="2"/>
      <c r="I45" s="2"/>
      <c r="J45" s="2"/>
      <c r="K45" s="2"/>
    </row>
  </sheetData>
  <mergeCells count="18">
    <mergeCell ref="B21:J21"/>
    <mergeCell ref="B22:J22"/>
    <mergeCell ref="B24:J24"/>
    <mergeCell ref="B15:D15"/>
    <mergeCell ref="B16:D16"/>
    <mergeCell ref="B17:D17"/>
    <mergeCell ref="E8:J8"/>
    <mergeCell ref="B20:J20"/>
    <mergeCell ref="B9:D9"/>
    <mergeCell ref="B10:D10"/>
    <mergeCell ref="B11:D11"/>
    <mergeCell ref="B12:D12"/>
    <mergeCell ref="B14:D14"/>
    <mergeCell ref="B2:J2"/>
    <mergeCell ref="B3:J3"/>
    <mergeCell ref="B5:J5"/>
    <mergeCell ref="B6:D6"/>
    <mergeCell ref="B7:D7"/>
  </mergeCells>
  <dataValidations count="1">
    <dataValidation type="whole" sqref="E6:E7" xr:uid="{00000000-0002-0000-0300-000000000000}">
      <formula1>0</formula1>
      <formula2>10</formula2>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F1453-1859-BE4A-98CB-736E2EAC0392}">
  <sheetPr>
    <tabColor rgb="FF0B2E4F"/>
  </sheetPr>
  <dimension ref="A1:J48"/>
  <sheetViews>
    <sheetView showGridLines="0" workbookViewId="0">
      <pane ySplit="3" topLeftCell="A34" activePane="bottomLeft" state="frozen"/>
      <selection pane="bottomLeft" activeCell="B44" sqref="B44"/>
    </sheetView>
  </sheetViews>
  <sheetFormatPr baseColWidth="10" defaultRowHeight="14"/>
  <cols>
    <col min="1" max="1" width="3" customWidth="1"/>
    <col min="2" max="2" width="53.33203125" customWidth="1"/>
    <col min="3" max="4" width="23.33203125" customWidth="1"/>
    <col min="5" max="5" width="34.1640625" customWidth="1"/>
    <col min="6" max="10" width="23.33203125" customWidth="1"/>
  </cols>
  <sheetData>
    <row r="1" spans="1:10" ht="34" customHeight="1">
      <c r="A1" s="4"/>
      <c r="B1" s="4"/>
      <c r="C1" s="4"/>
      <c r="D1" s="4"/>
      <c r="E1" s="4"/>
      <c r="F1" s="4"/>
      <c r="G1" s="4"/>
      <c r="H1" s="4"/>
      <c r="I1" s="4"/>
      <c r="J1" s="4"/>
    </row>
    <row r="2" spans="1:10" ht="46" customHeight="1">
      <c r="A2" s="4"/>
      <c r="B2" s="5" t="s">
        <v>119</v>
      </c>
      <c r="C2" s="5"/>
      <c r="D2" s="5"/>
      <c r="E2" s="5"/>
      <c r="F2" s="5"/>
      <c r="G2" s="5"/>
      <c r="H2" s="5"/>
      <c r="I2" s="5"/>
      <c r="J2" s="5"/>
    </row>
    <row r="3" spans="1:10" ht="32" customHeight="1">
      <c r="A3" s="4"/>
      <c r="B3" s="6" t="s">
        <v>1</v>
      </c>
      <c r="C3" s="6"/>
      <c r="D3" s="6"/>
      <c r="E3" s="6"/>
      <c r="F3" s="6"/>
      <c r="G3" s="6"/>
      <c r="H3" s="6"/>
      <c r="I3" s="6"/>
      <c r="J3" s="6"/>
    </row>
    <row r="4" spans="1:10" ht="34" customHeight="1">
      <c r="A4" s="4"/>
      <c r="B4" s="4"/>
      <c r="C4" s="4"/>
      <c r="D4" s="4"/>
      <c r="E4" s="4"/>
      <c r="F4" s="4"/>
      <c r="G4" s="4"/>
      <c r="H4" s="4"/>
      <c r="I4" s="4"/>
      <c r="J4" s="4"/>
    </row>
    <row r="5" spans="1:10" ht="40" customHeight="1">
      <c r="A5" s="4"/>
      <c r="B5" s="7" t="s">
        <v>120</v>
      </c>
      <c r="C5" s="7"/>
      <c r="D5" s="7"/>
      <c r="E5" s="7"/>
      <c r="F5" s="7"/>
      <c r="G5" s="7"/>
      <c r="H5" s="7"/>
      <c r="I5" s="7"/>
      <c r="J5" s="7"/>
    </row>
    <row r="6" spans="1:10" ht="62" customHeight="1">
      <c r="A6" s="4"/>
      <c r="B6" s="12" t="s">
        <v>121</v>
      </c>
      <c r="C6" s="8"/>
      <c r="D6" s="8"/>
      <c r="E6" s="8"/>
      <c r="F6" s="8"/>
      <c r="G6" s="8"/>
      <c r="H6" s="8"/>
      <c r="I6" s="8"/>
      <c r="J6" s="13"/>
    </row>
    <row r="7" spans="1:10" ht="62" customHeight="1">
      <c r="A7" s="4"/>
      <c r="B7" s="12" t="s">
        <v>122</v>
      </c>
      <c r="C7" s="8"/>
      <c r="D7" s="8"/>
      <c r="E7" s="8"/>
      <c r="F7" s="8"/>
      <c r="G7" s="8"/>
      <c r="H7" s="8"/>
      <c r="I7" s="8"/>
      <c r="J7" s="13"/>
    </row>
    <row r="8" spans="1:10" ht="62" customHeight="1">
      <c r="A8" s="4"/>
      <c r="B8" s="10" t="s">
        <v>123</v>
      </c>
      <c r="C8" s="9"/>
      <c r="D8" s="9"/>
      <c r="E8" s="9"/>
      <c r="F8" s="9"/>
      <c r="G8" s="9"/>
      <c r="H8" s="9"/>
      <c r="I8" s="9"/>
      <c r="J8" s="11"/>
    </row>
    <row r="9" spans="1:10" ht="34" customHeight="1">
      <c r="A9" s="4"/>
      <c r="B9" s="4"/>
      <c r="C9" s="4"/>
      <c r="D9" s="4"/>
      <c r="E9" s="4"/>
      <c r="F9" s="4"/>
      <c r="G9" s="4"/>
      <c r="H9" s="4"/>
      <c r="I9" s="4"/>
      <c r="J9" s="4"/>
    </row>
    <row r="10" spans="1:10" ht="40" customHeight="1">
      <c r="A10" s="4"/>
      <c r="B10" s="7" t="s">
        <v>124</v>
      </c>
      <c r="C10" s="7"/>
      <c r="D10" s="7"/>
      <c r="E10" s="7"/>
      <c r="F10" s="7"/>
      <c r="G10" s="7"/>
      <c r="H10" s="7"/>
      <c r="I10" s="7"/>
      <c r="J10" s="7"/>
    </row>
    <row r="11" spans="1:10" ht="34" customHeight="1">
      <c r="A11" s="4"/>
      <c r="B11" s="17" t="s">
        <v>125</v>
      </c>
      <c r="C11" s="4"/>
      <c r="D11" s="4"/>
      <c r="E11" s="23">
        <v>365</v>
      </c>
      <c r="F11" s="4"/>
      <c r="G11" s="4"/>
      <c r="H11" s="4"/>
      <c r="I11" s="4"/>
      <c r="J11" s="4"/>
    </row>
    <row r="12" spans="1:10" ht="34" customHeight="1">
      <c r="A12" s="4"/>
      <c r="B12" s="17" t="s">
        <v>126</v>
      </c>
      <c r="C12" s="4"/>
      <c r="D12" s="4"/>
      <c r="E12" s="24">
        <v>10000000</v>
      </c>
      <c r="F12" s="4"/>
      <c r="G12" s="4"/>
      <c r="H12" s="4"/>
      <c r="I12" s="4"/>
      <c r="J12" s="4"/>
    </row>
    <row r="13" spans="1:10" ht="62" customHeight="1">
      <c r="A13" s="4"/>
      <c r="B13" s="10" t="s">
        <v>127</v>
      </c>
      <c r="C13" s="9"/>
      <c r="D13" s="9"/>
      <c r="E13" s="9"/>
      <c r="F13" s="9"/>
      <c r="G13" s="9"/>
      <c r="H13" s="9"/>
      <c r="I13" s="9"/>
      <c r="J13" s="11"/>
    </row>
    <row r="14" spans="1:10" ht="34" customHeight="1">
      <c r="A14" s="4"/>
      <c r="B14" s="4"/>
      <c r="C14" s="4"/>
      <c r="D14" s="4"/>
      <c r="E14" s="4"/>
      <c r="F14" s="4"/>
      <c r="G14" s="4"/>
      <c r="H14" s="4"/>
      <c r="I14" s="4"/>
      <c r="J14" s="4"/>
    </row>
    <row r="15" spans="1:10" ht="40" customHeight="1">
      <c r="A15" s="4"/>
      <c r="B15" s="7" t="s">
        <v>128</v>
      </c>
      <c r="C15" s="7"/>
      <c r="D15" s="7"/>
      <c r="E15" s="7"/>
      <c r="F15" s="7"/>
      <c r="G15" s="7"/>
      <c r="H15" s="7"/>
      <c r="I15" s="7"/>
      <c r="J15" s="7"/>
    </row>
    <row r="16" spans="1:10" ht="56" customHeight="1">
      <c r="A16" s="4"/>
      <c r="B16" s="18" t="s">
        <v>129</v>
      </c>
      <c r="C16" s="18" t="s">
        <v>130</v>
      </c>
      <c r="D16" s="18" t="s">
        <v>131</v>
      </c>
      <c r="E16" s="18" t="s">
        <v>132</v>
      </c>
      <c r="F16" s="18" t="s">
        <v>133</v>
      </c>
      <c r="G16" s="18" t="s">
        <v>134</v>
      </c>
      <c r="H16" s="4"/>
      <c r="I16" s="4"/>
      <c r="J16" s="4"/>
    </row>
    <row r="17" spans="1:10" ht="77" customHeight="1">
      <c r="A17" s="4"/>
      <c r="B17" s="19" t="s">
        <v>135</v>
      </c>
      <c r="C17" s="26">
        <v>30</v>
      </c>
      <c r="D17" s="27">
        <v>6.25E-2</v>
      </c>
      <c r="E17" s="28">
        <f>1+D17*C17/$E$11</f>
        <v>1.0051369863013699</v>
      </c>
      <c r="F17" s="28">
        <f>1/E17</f>
        <v>0.99488926746166939</v>
      </c>
      <c r="G17" s="29">
        <f>E17^($E$11/C17)-1</f>
        <v>6.4324171343667969E-2</v>
      </c>
      <c r="H17" s="4"/>
      <c r="I17" s="4"/>
      <c r="J17" s="4"/>
    </row>
    <row r="18" spans="1:10" ht="34" customHeight="1">
      <c r="A18" s="4"/>
      <c r="B18" s="21" t="s">
        <v>136</v>
      </c>
      <c r="C18" s="26">
        <v>91</v>
      </c>
      <c r="D18" s="27">
        <v>6.4500000000000002E-2</v>
      </c>
      <c r="E18" s="30">
        <f>1+D18*C18/$E$11</f>
        <v>1.0160808219178081</v>
      </c>
      <c r="F18" s="30">
        <f>1/E18</f>
        <v>0.98417367834238201</v>
      </c>
      <c r="G18" s="31">
        <f>E18^($E$11/C18)-1</f>
        <v>6.6078419222270535E-2</v>
      </c>
      <c r="H18" s="4"/>
      <c r="I18" s="4"/>
      <c r="J18" s="4"/>
    </row>
    <row r="19" spans="1:10" ht="34" customHeight="1">
      <c r="A19" s="4"/>
      <c r="B19" s="19" t="s">
        <v>137</v>
      </c>
      <c r="C19" s="26">
        <v>182</v>
      </c>
      <c r="D19" s="27">
        <v>6.6500000000000004E-2</v>
      </c>
      <c r="E19" s="28">
        <f>1+D19*C19/$E$11</f>
        <v>1.033158904109589</v>
      </c>
      <c r="F19" s="28">
        <f>1/E19</f>
        <v>0.96790532029710719</v>
      </c>
      <c r="G19" s="29">
        <f>E19^($E$11/C19)-1</f>
        <v>6.7608658215951856E-2</v>
      </c>
      <c r="H19" s="4"/>
      <c r="I19" s="4"/>
      <c r="J19" s="4"/>
    </row>
    <row r="20" spans="1:10" ht="34" customHeight="1">
      <c r="A20" s="4"/>
      <c r="B20" s="21" t="s">
        <v>138</v>
      </c>
      <c r="C20" s="26">
        <v>273</v>
      </c>
      <c r="D20" s="27">
        <v>6.8000000000000005E-2</v>
      </c>
      <c r="E20" s="30">
        <f>1+D20*C20/$E$11</f>
        <v>1.0508602739726027</v>
      </c>
      <c r="F20" s="30">
        <f>1/E20</f>
        <v>0.9516012973063166</v>
      </c>
      <c r="G20" s="31">
        <f>E20^($E$11/C20)-1</f>
        <v>6.8576335327440008E-2</v>
      </c>
      <c r="H20" s="4"/>
      <c r="I20" s="4"/>
      <c r="J20" s="4"/>
    </row>
    <row r="21" spans="1:10" ht="34" customHeight="1">
      <c r="A21" s="4"/>
      <c r="B21" s="19" t="s">
        <v>139</v>
      </c>
      <c r="C21" s="26">
        <v>365</v>
      </c>
      <c r="D21" s="27">
        <v>6.9500000000000006E-2</v>
      </c>
      <c r="E21" s="28">
        <f>1+D21*C21/$E$11</f>
        <v>1.0695000000000001</v>
      </c>
      <c r="F21" s="28">
        <f>1/E21</f>
        <v>0.9350163627863487</v>
      </c>
      <c r="G21" s="29">
        <f>E21^($E$11/C21)-1</f>
        <v>6.9500000000000117E-2</v>
      </c>
      <c r="H21" s="4"/>
      <c r="I21" s="4"/>
      <c r="J21" s="4"/>
    </row>
    <row r="22" spans="1:10" ht="34" customHeight="1">
      <c r="A22" s="4"/>
      <c r="B22" s="4"/>
      <c r="C22" s="4"/>
      <c r="D22" s="4"/>
      <c r="E22" s="4"/>
      <c r="F22" s="4"/>
      <c r="G22" s="4"/>
      <c r="H22" s="4"/>
      <c r="I22" s="4"/>
      <c r="J22" s="4"/>
    </row>
    <row r="23" spans="1:10" ht="40" customHeight="1">
      <c r="A23" s="4"/>
      <c r="B23" s="7" t="s">
        <v>140</v>
      </c>
      <c r="C23" s="7"/>
      <c r="D23" s="7"/>
      <c r="E23" s="7"/>
      <c r="F23" s="7"/>
      <c r="G23" s="7"/>
      <c r="H23" s="7"/>
      <c r="I23" s="7"/>
      <c r="J23" s="7"/>
    </row>
    <row r="24" spans="1:10" ht="56" customHeight="1">
      <c r="A24" s="4"/>
      <c r="B24" s="18" t="s">
        <v>141</v>
      </c>
      <c r="C24" s="18" t="s">
        <v>142</v>
      </c>
      <c r="D24" s="18" t="s">
        <v>143</v>
      </c>
      <c r="E24" s="18" t="s">
        <v>144</v>
      </c>
      <c r="F24" s="18" t="s">
        <v>70</v>
      </c>
      <c r="G24" s="18" t="s">
        <v>145</v>
      </c>
      <c r="I24" s="4"/>
      <c r="J24" s="4"/>
    </row>
    <row r="25" spans="1:10" ht="56" customHeight="1">
      <c r="A25" s="4"/>
      <c r="B25" s="19" t="s">
        <v>146</v>
      </c>
      <c r="C25" s="32">
        <f>C17</f>
        <v>30</v>
      </c>
      <c r="D25" s="32">
        <f>C18</f>
        <v>91</v>
      </c>
      <c r="E25" s="32">
        <f>D25-C25</f>
        <v>61</v>
      </c>
      <c r="F25" s="28">
        <f>E18/E17</f>
        <v>1.010887904599659</v>
      </c>
      <c r="G25" s="29">
        <f>(F25-1)*$E$11/E25</f>
        <v>6.5148937358615613E-2</v>
      </c>
      <c r="I25" s="4"/>
      <c r="J25" s="4"/>
    </row>
    <row r="26" spans="1:10" ht="34" customHeight="1">
      <c r="A26" s="4"/>
      <c r="B26" s="21" t="s">
        <v>147</v>
      </c>
      <c r="C26" s="33">
        <f>C18</f>
        <v>91</v>
      </c>
      <c r="D26" s="33">
        <f>C19</f>
        <v>182</v>
      </c>
      <c r="E26" s="33">
        <f>D26-C26</f>
        <v>91</v>
      </c>
      <c r="F26" s="30">
        <f>E19/E18</f>
        <v>1.0168077989697184</v>
      </c>
      <c r="G26" s="31">
        <f>(F26-1)*$E$11/E26</f>
        <v>6.7415896966452935E-2</v>
      </c>
      <c r="I26" s="4"/>
      <c r="J26" s="4"/>
    </row>
    <row r="27" spans="1:10" ht="34" customHeight="1">
      <c r="A27" s="4"/>
      <c r="B27" s="19" t="s">
        <v>148</v>
      </c>
      <c r="C27" s="32">
        <f>C19</f>
        <v>182</v>
      </c>
      <c r="D27" s="32">
        <f>C20</f>
        <v>273</v>
      </c>
      <c r="E27" s="32">
        <f>D27-C27</f>
        <v>91</v>
      </c>
      <c r="F27" s="28">
        <f>E20/E19</f>
        <v>1.0171332500669579</v>
      </c>
      <c r="G27" s="29">
        <f>(F27-1)*$E$11/E27</f>
        <v>6.8721277741094766E-2</v>
      </c>
      <c r="I27" s="4"/>
      <c r="J27" s="4"/>
    </row>
    <row r="28" spans="1:10" ht="34" customHeight="1">
      <c r="A28" s="4"/>
      <c r="B28" s="21" t="s">
        <v>149</v>
      </c>
      <c r="C28" s="33">
        <f>C20</f>
        <v>273</v>
      </c>
      <c r="D28" s="33">
        <f>C21</f>
        <v>365</v>
      </c>
      <c r="E28" s="33">
        <f>D28-C28</f>
        <v>92</v>
      </c>
      <c r="F28" s="30">
        <f>E21/E20</f>
        <v>1.0177375874691057</v>
      </c>
      <c r="G28" s="31">
        <f>(F28-1)*$E$11/E28</f>
        <v>7.0371950285038912E-2</v>
      </c>
      <c r="I28" s="4"/>
      <c r="J28" s="4"/>
    </row>
    <row r="29" spans="1:10" ht="34" customHeight="1">
      <c r="A29" s="4"/>
      <c r="B29" s="4"/>
      <c r="C29" s="4"/>
      <c r="D29" s="4"/>
      <c r="E29" s="4"/>
      <c r="F29" s="4"/>
      <c r="G29" s="4"/>
      <c r="H29" s="4"/>
      <c r="I29" s="4"/>
      <c r="J29" s="4"/>
    </row>
    <row r="30" spans="1:10" ht="40" customHeight="1">
      <c r="A30" s="4"/>
      <c r="B30" s="7" t="s">
        <v>150</v>
      </c>
      <c r="C30" s="7"/>
      <c r="D30" s="7"/>
      <c r="E30" s="7"/>
      <c r="F30" s="7"/>
      <c r="G30" s="7"/>
      <c r="H30" s="7"/>
      <c r="I30" s="7"/>
      <c r="J30" s="7"/>
    </row>
    <row r="31" spans="1:10" ht="62" customHeight="1">
      <c r="A31" s="4"/>
      <c r="B31" s="14" t="s">
        <v>151</v>
      </c>
      <c r="C31" s="15"/>
      <c r="D31" s="15"/>
      <c r="E31" s="15"/>
      <c r="F31" s="15"/>
      <c r="G31" s="15"/>
      <c r="H31" s="15"/>
      <c r="I31" s="15"/>
      <c r="J31" s="16"/>
    </row>
    <row r="32" spans="1:10" ht="44" customHeight="1">
      <c r="A32" s="4"/>
      <c r="B32" s="17" t="s">
        <v>152</v>
      </c>
      <c r="C32" s="4"/>
      <c r="D32" s="4"/>
      <c r="E32" s="23">
        <v>91</v>
      </c>
      <c r="F32" s="4"/>
      <c r="G32" s="4"/>
      <c r="H32" s="4"/>
      <c r="I32" s="4"/>
      <c r="J32" s="4"/>
    </row>
    <row r="33" spans="1:10" ht="44" customHeight="1">
      <c r="A33" s="4"/>
      <c r="B33" s="17" t="s">
        <v>153</v>
      </c>
      <c r="C33" s="4"/>
      <c r="D33" s="4"/>
      <c r="E33" s="34">
        <v>6.4500000000000002E-2</v>
      </c>
      <c r="F33" s="4"/>
      <c r="G33" s="4"/>
      <c r="H33" s="4"/>
      <c r="I33" s="4"/>
      <c r="J33" s="4"/>
    </row>
    <row r="34" spans="1:10" ht="44" customHeight="1">
      <c r="A34" s="4"/>
      <c r="B34" s="17" t="s">
        <v>154</v>
      </c>
      <c r="C34" s="4"/>
      <c r="D34" s="4"/>
      <c r="E34" s="23">
        <v>182</v>
      </c>
      <c r="F34" s="4"/>
      <c r="G34" s="4"/>
      <c r="H34" s="4"/>
      <c r="I34" s="4"/>
      <c r="J34" s="4"/>
    </row>
    <row r="35" spans="1:10" ht="44" customHeight="1">
      <c r="A35" s="4"/>
      <c r="B35" s="17" t="s">
        <v>155</v>
      </c>
      <c r="C35" s="4"/>
      <c r="D35" s="4"/>
      <c r="E35" s="34">
        <v>6.6500000000000004E-2</v>
      </c>
      <c r="F35" s="4"/>
      <c r="G35" s="4"/>
      <c r="H35" s="4"/>
      <c r="I35" s="4"/>
      <c r="J35" s="4"/>
    </row>
    <row r="36" spans="1:10" ht="34" customHeight="1">
      <c r="A36" s="4"/>
      <c r="B36" s="17" t="s">
        <v>156</v>
      </c>
      <c r="C36" s="4"/>
      <c r="D36" s="4"/>
      <c r="E36" s="35">
        <f>E34-E32</f>
        <v>91</v>
      </c>
      <c r="F36" s="4"/>
      <c r="G36" s="4"/>
      <c r="H36" s="4"/>
      <c r="I36" s="4"/>
      <c r="J36" s="4"/>
    </row>
    <row r="37" spans="1:10" ht="34" customHeight="1">
      <c r="A37" s="4"/>
      <c r="B37" s="17" t="s">
        <v>157</v>
      </c>
      <c r="C37" s="4"/>
      <c r="D37" s="4"/>
      <c r="E37" s="36">
        <f>1+E35*E34/$E$11</f>
        <v>1.033158904109589</v>
      </c>
      <c r="F37" s="4"/>
      <c r="G37" s="4"/>
      <c r="H37" s="4"/>
      <c r="I37" s="4"/>
      <c r="J37" s="4"/>
    </row>
    <row r="38" spans="1:10" ht="34" customHeight="1">
      <c r="A38" s="4"/>
      <c r="B38" s="17" t="s">
        <v>158</v>
      </c>
      <c r="C38" s="4"/>
      <c r="D38" s="4"/>
      <c r="E38" s="36">
        <f>1+E33*E32/$E$11</f>
        <v>1.0160808219178081</v>
      </c>
      <c r="F38" s="4"/>
      <c r="G38" s="4"/>
      <c r="H38" s="4"/>
      <c r="I38" s="4"/>
      <c r="J38" s="4"/>
    </row>
    <row r="39" spans="1:10" ht="34" customHeight="1">
      <c r="A39" s="4"/>
      <c r="B39" s="17" t="s">
        <v>70</v>
      </c>
      <c r="C39" s="4"/>
      <c r="D39" s="4"/>
      <c r="E39" s="36">
        <f>E37/E38</f>
        <v>1.0168077989697184</v>
      </c>
      <c r="F39" s="4"/>
      <c r="G39" s="4"/>
      <c r="H39" s="4"/>
      <c r="I39" s="4"/>
      <c r="J39" s="4"/>
    </row>
    <row r="40" spans="1:10" ht="34" customHeight="1">
      <c r="A40" s="4"/>
      <c r="B40" s="17" t="s">
        <v>159</v>
      </c>
      <c r="C40" s="4"/>
      <c r="D40" s="4"/>
      <c r="E40" s="38">
        <f>(E39-1)*$E$11/E36</f>
        <v>6.7415896966452935E-2</v>
      </c>
      <c r="F40" s="4"/>
      <c r="G40" s="4"/>
      <c r="H40" s="4"/>
      <c r="I40" s="4"/>
      <c r="J40" s="4"/>
    </row>
    <row r="41" spans="1:10" ht="34" customHeight="1">
      <c r="A41" s="4"/>
      <c r="B41" s="17" t="s">
        <v>134</v>
      </c>
      <c r="C41" s="4"/>
      <c r="D41" s="4"/>
      <c r="E41" s="37">
        <f>(1+E40*E36/$E$11)^($E$11/E36)-1</f>
        <v>6.9141093700374245E-2</v>
      </c>
      <c r="F41" s="4"/>
      <c r="G41" s="4"/>
      <c r="H41" s="4"/>
      <c r="I41" s="4"/>
      <c r="J41" s="4"/>
    </row>
    <row r="42" spans="1:10" ht="34" customHeight="1">
      <c r="A42" s="4"/>
      <c r="B42" s="4"/>
      <c r="C42" s="4"/>
      <c r="D42" s="4"/>
      <c r="E42" s="4"/>
      <c r="F42" s="4"/>
      <c r="G42" s="4"/>
      <c r="H42" s="4"/>
      <c r="I42" s="4"/>
      <c r="J42" s="4"/>
    </row>
    <row r="43" spans="1:10" ht="40" customHeight="1">
      <c r="A43" s="4"/>
      <c r="B43" s="7" t="s">
        <v>160</v>
      </c>
      <c r="C43" s="7"/>
      <c r="D43" s="7"/>
      <c r="E43" s="7"/>
      <c r="F43" s="7"/>
      <c r="G43" s="7"/>
      <c r="H43" s="7"/>
      <c r="I43" s="7"/>
      <c r="J43" s="7"/>
    </row>
    <row r="44" spans="1:10" ht="63" customHeight="1">
      <c r="A44" s="4"/>
      <c r="B44" s="17" t="s">
        <v>161</v>
      </c>
      <c r="C44" s="4"/>
      <c r="D44" s="4"/>
      <c r="E44" s="39">
        <f>-$E$12*E37</f>
        <v>-10331589.04109589</v>
      </c>
      <c r="F44" s="4"/>
      <c r="G44" s="4"/>
      <c r="H44" s="4"/>
      <c r="I44" s="4"/>
      <c r="J44" s="4"/>
    </row>
    <row r="45" spans="1:10" ht="68" customHeight="1">
      <c r="A45" s="4"/>
      <c r="B45" s="17" t="s">
        <v>162</v>
      </c>
      <c r="C45" s="4"/>
      <c r="D45" s="4"/>
      <c r="E45" s="39">
        <f>$E$12*E38</f>
        <v>10160808.219178081</v>
      </c>
      <c r="F45" s="4"/>
      <c r="G45" s="4"/>
      <c r="H45" s="4"/>
      <c r="I45" s="4"/>
      <c r="J45" s="4"/>
    </row>
    <row r="46" spans="1:10" ht="44" customHeight="1">
      <c r="A46" s="4"/>
      <c r="B46" s="17" t="s">
        <v>163</v>
      </c>
      <c r="C46" s="4"/>
      <c r="D46" s="4"/>
      <c r="E46" s="39">
        <f>E45*(1+E40*E36/$E$11)</f>
        <v>10331589.041095888</v>
      </c>
      <c r="F46" s="4"/>
      <c r="G46" s="4"/>
      <c r="H46" s="4"/>
      <c r="I46" s="4"/>
      <c r="J46" s="4"/>
    </row>
    <row r="47" spans="1:10" ht="44" customHeight="1">
      <c r="A47" s="4"/>
      <c r="B47" s="42" t="s">
        <v>164</v>
      </c>
      <c r="C47" s="43"/>
      <c r="D47" s="43"/>
      <c r="E47" s="44">
        <f>E46+E44</f>
        <v>0</v>
      </c>
      <c r="F47" s="4"/>
      <c r="G47" s="4"/>
      <c r="H47" s="4"/>
      <c r="I47" s="4"/>
      <c r="J47" s="4"/>
    </row>
    <row r="48" spans="1:10" ht="62" customHeight="1">
      <c r="A48" s="4"/>
      <c r="B48" s="40" t="s">
        <v>165</v>
      </c>
      <c r="C48" s="41"/>
      <c r="D48" s="41"/>
      <c r="E48" s="41"/>
      <c r="F48" s="9"/>
      <c r="G48" s="9"/>
      <c r="H48" s="9"/>
      <c r="I48" s="9"/>
      <c r="J48" s="11"/>
    </row>
  </sheetData>
  <mergeCells count="14">
    <mergeCell ref="B48:J48"/>
    <mergeCell ref="B30:J30"/>
    <mergeCell ref="B43:J43"/>
    <mergeCell ref="B6:J6"/>
    <mergeCell ref="B7:J7"/>
    <mergeCell ref="B8:J8"/>
    <mergeCell ref="B13:J13"/>
    <mergeCell ref="B31:J31"/>
    <mergeCell ref="B2:J2"/>
    <mergeCell ref="B3:J3"/>
    <mergeCell ref="B5:J5"/>
    <mergeCell ref="B10:J10"/>
    <mergeCell ref="B15:J15"/>
    <mergeCell ref="B23:J23"/>
  </mergeCells>
  <conditionalFormatting sqref="E47">
    <cfRule type="cellIs" dxfId="7" priority="1" operator="between">
      <formula>-0.01</formula>
      <formula>0.01</formula>
    </cfRule>
  </conditionalFormatting>
  <conditionalFormatting sqref="E47">
    <cfRule type="cellIs" dxfId="6" priority="2" operator="notBetween">
      <formula>-0.01</formula>
      <formula>0.01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CBAAE-3237-EF4E-BFA3-3B1B28B02456}">
  <sheetPr>
    <tabColor rgb="FF0B2E4F"/>
  </sheetPr>
  <dimension ref="A1:J72"/>
  <sheetViews>
    <sheetView showGridLines="0" workbookViewId="0">
      <pane ySplit="3" topLeftCell="A53" activePane="bottomLeft" state="frozen"/>
      <selection pane="bottomLeft" activeCell="C60" sqref="C60"/>
    </sheetView>
  </sheetViews>
  <sheetFormatPr baseColWidth="10" defaultRowHeight="14"/>
  <cols>
    <col min="1" max="1" width="3" customWidth="1"/>
    <col min="2" max="2" width="53.33203125" customWidth="1"/>
    <col min="3" max="10" width="23.33203125" customWidth="1"/>
  </cols>
  <sheetData>
    <row r="1" spans="1:10" ht="34" customHeight="1">
      <c r="A1" s="4"/>
      <c r="B1" s="4"/>
      <c r="C1" s="4"/>
      <c r="D1" s="4"/>
      <c r="E1" s="4"/>
      <c r="F1" s="4"/>
      <c r="G1" s="4"/>
      <c r="H1" s="4"/>
      <c r="I1" s="4"/>
      <c r="J1" s="4"/>
    </row>
    <row r="2" spans="1:10" ht="52" customHeight="1">
      <c r="A2" s="4"/>
      <c r="B2" s="5" t="s">
        <v>167</v>
      </c>
      <c r="C2" s="5"/>
      <c r="D2" s="5"/>
      <c r="E2" s="5"/>
      <c r="F2" s="5"/>
      <c r="G2" s="5"/>
      <c r="H2" s="5"/>
      <c r="I2" s="5"/>
      <c r="J2" s="5"/>
    </row>
    <row r="3" spans="1:10" ht="32" customHeight="1">
      <c r="A3" s="4"/>
      <c r="B3" s="6" t="s">
        <v>1</v>
      </c>
      <c r="C3" s="6"/>
      <c r="D3" s="6"/>
      <c r="E3" s="6"/>
      <c r="F3" s="6"/>
      <c r="G3" s="6"/>
      <c r="H3" s="6"/>
      <c r="I3" s="6"/>
      <c r="J3" s="6"/>
    </row>
    <row r="4" spans="1:10" ht="34" customHeight="1">
      <c r="A4" s="4"/>
      <c r="B4" s="4"/>
      <c r="C4" s="4"/>
      <c r="D4" s="4"/>
      <c r="E4" s="4"/>
      <c r="F4" s="4"/>
      <c r="G4" s="4"/>
      <c r="H4" s="4"/>
      <c r="I4" s="4"/>
      <c r="J4" s="4"/>
    </row>
    <row r="5" spans="1:10" ht="40" customHeight="1">
      <c r="A5" s="4"/>
      <c r="B5" s="7" t="s">
        <v>168</v>
      </c>
      <c r="C5" s="7"/>
      <c r="D5" s="7"/>
      <c r="E5" s="7"/>
      <c r="F5" s="7"/>
      <c r="G5" s="7"/>
      <c r="H5" s="7"/>
      <c r="I5" s="7"/>
      <c r="J5" s="7"/>
    </row>
    <row r="6" spans="1:10" ht="88" customHeight="1">
      <c r="A6" s="4"/>
      <c r="B6" s="96" t="s">
        <v>169</v>
      </c>
      <c r="C6" s="92"/>
      <c r="D6" s="92"/>
      <c r="E6" s="92"/>
      <c r="F6" s="92"/>
      <c r="G6" s="92"/>
      <c r="H6" s="92"/>
      <c r="I6" s="92"/>
      <c r="J6" s="97"/>
    </row>
    <row r="7" spans="1:10" ht="66" customHeight="1">
      <c r="A7" s="4"/>
      <c r="B7" s="96" t="s">
        <v>170</v>
      </c>
      <c r="C7" s="92"/>
      <c r="D7" s="92"/>
      <c r="E7" s="92"/>
      <c r="F7" s="92"/>
      <c r="G7" s="92"/>
      <c r="H7" s="92"/>
      <c r="I7" s="92"/>
      <c r="J7" s="97"/>
    </row>
    <row r="8" spans="1:10" ht="88" customHeight="1">
      <c r="A8" s="4"/>
      <c r="B8" s="94" t="s">
        <v>171</v>
      </c>
      <c r="C8" s="93"/>
      <c r="D8" s="93"/>
      <c r="E8" s="93"/>
      <c r="F8" s="93"/>
      <c r="G8" s="93"/>
      <c r="H8" s="93"/>
      <c r="I8" s="93"/>
      <c r="J8" s="95"/>
    </row>
    <row r="9" spans="1:10" ht="34" customHeight="1">
      <c r="A9" s="4"/>
      <c r="B9" s="4"/>
      <c r="C9" s="4"/>
      <c r="D9" s="4"/>
      <c r="E9" s="4"/>
      <c r="F9" s="4"/>
      <c r="G9" s="4"/>
      <c r="H9" s="4"/>
      <c r="I9" s="4"/>
      <c r="J9" s="4"/>
    </row>
    <row r="10" spans="1:10" ht="40" customHeight="1">
      <c r="A10" s="4"/>
      <c r="B10" s="7" t="s">
        <v>172</v>
      </c>
      <c r="C10" s="7"/>
      <c r="D10" s="7"/>
      <c r="E10" s="7"/>
      <c r="F10" s="7"/>
      <c r="G10" s="7"/>
      <c r="H10" s="7"/>
      <c r="I10" s="7"/>
      <c r="J10" s="7"/>
    </row>
    <row r="11" spans="1:10" ht="64" customHeight="1">
      <c r="A11" s="4"/>
      <c r="B11" s="18" t="s">
        <v>173</v>
      </c>
      <c r="C11" s="18" t="s">
        <v>174</v>
      </c>
      <c r="D11" s="18" t="s">
        <v>175</v>
      </c>
      <c r="E11" s="18" t="s">
        <v>176</v>
      </c>
      <c r="F11" s="18" t="s">
        <v>177</v>
      </c>
      <c r="G11" s="18" t="s">
        <v>178</v>
      </c>
      <c r="H11" s="4"/>
      <c r="I11" s="4"/>
      <c r="J11" s="4"/>
    </row>
    <row r="12" spans="1:10" ht="44" customHeight="1">
      <c r="A12" s="4"/>
      <c r="B12" s="19" t="s">
        <v>179</v>
      </c>
      <c r="C12" s="32">
        <v>1</v>
      </c>
      <c r="D12" s="32">
        <v>4</v>
      </c>
      <c r="E12" s="32">
        <f>D12-C12</f>
        <v>3</v>
      </c>
      <c r="F12" s="32">
        <f>ROUND(E12*365/12,0)</f>
        <v>91</v>
      </c>
      <c r="G12" s="101" t="s">
        <v>183</v>
      </c>
      <c r="H12" s="4"/>
      <c r="I12" s="4"/>
      <c r="J12" s="4"/>
    </row>
    <row r="13" spans="1:10" ht="44" customHeight="1">
      <c r="A13" s="4"/>
      <c r="B13" s="21" t="s">
        <v>180</v>
      </c>
      <c r="C13" s="33">
        <v>3</v>
      </c>
      <c r="D13" s="33">
        <v>6</v>
      </c>
      <c r="E13" s="33">
        <f>D13-C13</f>
        <v>3</v>
      </c>
      <c r="F13" s="33">
        <f>ROUND(E13*365/12,0)</f>
        <v>91</v>
      </c>
      <c r="G13" s="102" t="s">
        <v>184</v>
      </c>
      <c r="H13" s="4"/>
      <c r="I13" s="4"/>
      <c r="J13" s="4"/>
    </row>
    <row r="14" spans="1:10" ht="44" customHeight="1">
      <c r="A14" s="4"/>
      <c r="B14" s="19" t="s">
        <v>181</v>
      </c>
      <c r="C14" s="32">
        <v>6</v>
      </c>
      <c r="D14" s="32">
        <v>12</v>
      </c>
      <c r="E14" s="32">
        <f>D14-C14</f>
        <v>6</v>
      </c>
      <c r="F14" s="32">
        <f>ROUND(E14*365/12,0)</f>
        <v>183</v>
      </c>
      <c r="G14" s="101" t="s">
        <v>185</v>
      </c>
      <c r="H14" s="4"/>
      <c r="I14" s="4"/>
      <c r="J14" s="4"/>
    </row>
    <row r="15" spans="1:10" ht="44" customHeight="1">
      <c r="A15" s="4"/>
      <c r="B15" s="21" t="s">
        <v>182</v>
      </c>
      <c r="C15" s="33">
        <v>9</v>
      </c>
      <c r="D15" s="33">
        <v>12</v>
      </c>
      <c r="E15" s="33">
        <f>D15-C15</f>
        <v>3</v>
      </c>
      <c r="F15" s="33">
        <f>ROUND(E15*365/12,0)</f>
        <v>91</v>
      </c>
      <c r="G15" s="102" t="s">
        <v>186</v>
      </c>
      <c r="H15" s="4"/>
      <c r="I15" s="4"/>
      <c r="J15" s="4"/>
    </row>
    <row r="16" spans="1:10" ht="34" customHeight="1">
      <c r="A16" s="4"/>
      <c r="B16" s="4"/>
      <c r="C16" s="4"/>
      <c r="D16" s="4"/>
      <c r="E16" s="4"/>
      <c r="F16" s="4"/>
      <c r="G16" s="4"/>
      <c r="H16" s="4"/>
      <c r="I16" s="4"/>
      <c r="J16" s="4"/>
    </row>
    <row r="17" spans="1:10" ht="40" customHeight="1">
      <c r="A17" s="4"/>
      <c r="B17" s="7" t="s">
        <v>187</v>
      </c>
      <c r="C17" s="7"/>
      <c r="D17" s="7"/>
      <c r="E17" s="7"/>
      <c r="F17" s="7"/>
      <c r="G17" s="7"/>
      <c r="H17" s="7"/>
      <c r="I17" s="7"/>
      <c r="J17" s="7"/>
    </row>
    <row r="18" spans="1:10" ht="40" customHeight="1">
      <c r="A18" s="4"/>
      <c r="B18" s="103" t="s">
        <v>188</v>
      </c>
      <c r="C18" s="104" t="s">
        <v>189</v>
      </c>
      <c r="D18" s="104"/>
      <c r="E18" s="104"/>
      <c r="F18" s="104"/>
      <c r="G18" s="104"/>
      <c r="H18" s="104"/>
      <c r="I18" s="104"/>
      <c r="J18" s="104"/>
    </row>
    <row r="19" spans="1:10" ht="58" customHeight="1">
      <c r="A19" s="4"/>
      <c r="B19" s="105" t="s">
        <v>190</v>
      </c>
      <c r="C19" s="106" t="s">
        <v>191</v>
      </c>
      <c r="D19" s="106"/>
      <c r="E19" s="106"/>
      <c r="F19" s="106"/>
      <c r="G19" s="106"/>
      <c r="H19" s="106"/>
      <c r="I19" s="106"/>
      <c r="J19" s="106"/>
    </row>
    <row r="20" spans="1:10" ht="58" customHeight="1">
      <c r="A20" s="4"/>
      <c r="B20" s="107" t="s">
        <v>192</v>
      </c>
      <c r="C20" s="108" t="s">
        <v>193</v>
      </c>
      <c r="D20" s="108"/>
      <c r="E20" s="108"/>
      <c r="F20" s="108"/>
      <c r="G20" s="108"/>
      <c r="H20" s="108"/>
      <c r="I20" s="108"/>
      <c r="J20" s="108"/>
    </row>
    <row r="21" spans="1:10" ht="58" customHeight="1">
      <c r="A21" s="4"/>
      <c r="B21" s="105" t="s">
        <v>194</v>
      </c>
      <c r="C21" s="106" t="s">
        <v>195</v>
      </c>
      <c r="D21" s="106"/>
      <c r="E21" s="106"/>
      <c r="F21" s="106"/>
      <c r="G21" s="106"/>
      <c r="H21" s="106"/>
      <c r="I21" s="106"/>
      <c r="J21" s="106"/>
    </row>
    <row r="22" spans="1:10" ht="58" customHeight="1">
      <c r="A22" s="4"/>
      <c r="B22" s="107" t="s">
        <v>196</v>
      </c>
      <c r="C22" s="108" t="s">
        <v>197</v>
      </c>
      <c r="D22" s="108"/>
      <c r="E22" s="108"/>
      <c r="F22" s="108"/>
      <c r="G22" s="108"/>
      <c r="H22" s="108"/>
      <c r="I22" s="108"/>
      <c r="J22" s="108"/>
    </row>
    <row r="23" spans="1:10" ht="58" customHeight="1">
      <c r="A23" s="4"/>
      <c r="B23" s="105" t="s">
        <v>198</v>
      </c>
      <c r="C23" s="106" t="s">
        <v>199</v>
      </c>
      <c r="D23" s="106"/>
      <c r="E23" s="106"/>
      <c r="F23" s="106"/>
      <c r="G23" s="106"/>
      <c r="H23" s="106"/>
      <c r="I23" s="106"/>
      <c r="J23" s="106"/>
    </row>
    <row r="24" spans="1:10" ht="58" customHeight="1">
      <c r="A24" s="4"/>
      <c r="B24" s="107" t="s">
        <v>200</v>
      </c>
      <c r="C24" s="108" t="s">
        <v>201</v>
      </c>
      <c r="D24" s="108"/>
      <c r="E24" s="108"/>
      <c r="F24" s="108"/>
      <c r="G24" s="108"/>
      <c r="H24" s="108"/>
      <c r="I24" s="108"/>
      <c r="J24" s="108"/>
    </row>
    <row r="25" spans="1:10" ht="58" customHeight="1">
      <c r="A25" s="4"/>
      <c r="B25" s="105" t="s">
        <v>202</v>
      </c>
      <c r="C25" s="106" t="s">
        <v>203</v>
      </c>
      <c r="D25" s="106"/>
      <c r="E25" s="106"/>
      <c r="F25" s="106"/>
      <c r="G25" s="106"/>
      <c r="H25" s="106"/>
      <c r="I25" s="106"/>
      <c r="J25" s="106"/>
    </row>
    <row r="26" spans="1:10" ht="58" customHeight="1">
      <c r="A26" s="4"/>
      <c r="B26" s="107" t="s">
        <v>204</v>
      </c>
      <c r="C26" s="108" t="s">
        <v>205</v>
      </c>
      <c r="D26" s="108"/>
      <c r="E26" s="108"/>
      <c r="F26" s="108"/>
      <c r="G26" s="108"/>
      <c r="H26" s="108"/>
      <c r="I26" s="108"/>
      <c r="J26" s="108"/>
    </row>
    <row r="27" spans="1:10" ht="34" customHeight="1">
      <c r="A27" s="4"/>
      <c r="B27" s="4"/>
      <c r="C27" s="4"/>
      <c r="D27" s="4"/>
      <c r="E27" s="4"/>
      <c r="F27" s="4"/>
      <c r="G27" s="4"/>
      <c r="H27" s="4"/>
      <c r="I27" s="4"/>
      <c r="J27" s="4"/>
    </row>
    <row r="28" spans="1:10" ht="40" customHeight="1">
      <c r="A28" s="4"/>
      <c r="B28" s="7" t="s">
        <v>206</v>
      </c>
      <c r="C28" s="7"/>
      <c r="D28" s="7"/>
      <c r="E28" s="7"/>
      <c r="F28" s="7"/>
      <c r="G28" s="7"/>
      <c r="H28" s="7"/>
      <c r="I28" s="7"/>
      <c r="J28" s="7"/>
    </row>
    <row r="29" spans="1:10" ht="44" customHeight="1">
      <c r="A29" s="4"/>
      <c r="B29" s="14" t="s">
        <v>207</v>
      </c>
      <c r="C29" s="15"/>
      <c r="D29" s="15"/>
      <c r="E29" s="15"/>
      <c r="F29" s="15"/>
      <c r="G29" s="15"/>
      <c r="H29" s="15"/>
      <c r="I29" s="15"/>
      <c r="J29" s="16"/>
    </row>
    <row r="30" spans="1:10" ht="44" customHeight="1">
      <c r="A30" s="4"/>
      <c r="B30" s="17" t="s">
        <v>208</v>
      </c>
      <c r="C30" s="4"/>
      <c r="D30" s="4"/>
      <c r="E30" s="109">
        <f>'Money Markets'!$E$40</f>
        <v>6.7415896966452935E-2</v>
      </c>
      <c r="F30" s="4"/>
      <c r="G30" s="4"/>
      <c r="H30" s="4"/>
      <c r="I30" s="4"/>
      <c r="J30" s="4"/>
    </row>
    <row r="31" spans="1:10" ht="66" customHeight="1">
      <c r="A31" s="4"/>
      <c r="B31" s="94" t="s">
        <v>209</v>
      </c>
      <c r="C31" s="93"/>
      <c r="D31" s="93"/>
      <c r="E31" s="93"/>
      <c r="F31" s="93"/>
      <c r="G31" s="93"/>
      <c r="H31" s="93"/>
      <c r="I31" s="93"/>
      <c r="J31" s="95"/>
    </row>
    <row r="32" spans="1:10" ht="34" customHeight="1">
      <c r="A32" s="4"/>
      <c r="B32" s="4"/>
      <c r="C32" s="4"/>
      <c r="D32" s="4"/>
      <c r="E32" s="4"/>
      <c r="F32" s="4"/>
      <c r="G32" s="4"/>
      <c r="H32" s="4"/>
      <c r="I32" s="4"/>
      <c r="J32" s="4"/>
    </row>
    <row r="33" spans="1:10" ht="40" customHeight="1">
      <c r="A33" s="4"/>
      <c r="B33" s="7" t="s">
        <v>210</v>
      </c>
      <c r="C33" s="7"/>
      <c r="D33" s="7"/>
      <c r="E33" s="7"/>
      <c r="F33" s="7"/>
      <c r="G33" s="7"/>
      <c r="H33" s="7"/>
      <c r="I33" s="7"/>
      <c r="J33" s="7"/>
    </row>
    <row r="34" spans="1:10" ht="44" customHeight="1">
      <c r="A34" s="4"/>
      <c r="B34" s="98" t="s">
        <v>211</v>
      </c>
      <c r="C34" s="99"/>
      <c r="D34" s="99"/>
      <c r="E34" s="99"/>
      <c r="F34" s="99"/>
      <c r="G34" s="99"/>
      <c r="H34" s="99"/>
      <c r="I34" s="99"/>
      <c r="J34" s="100"/>
    </row>
    <row r="35" spans="1:10" ht="66" customHeight="1">
      <c r="A35" s="4"/>
      <c r="B35" s="94" t="s">
        <v>212</v>
      </c>
      <c r="C35" s="93"/>
      <c r="D35" s="93"/>
      <c r="E35" s="93"/>
      <c r="F35" s="93"/>
      <c r="G35" s="93"/>
      <c r="H35" s="93"/>
      <c r="I35" s="93"/>
      <c r="J35" s="95"/>
    </row>
    <row r="36" spans="1:10" ht="34" customHeight="1">
      <c r="A36" s="4"/>
      <c r="B36" s="4"/>
      <c r="C36" s="4"/>
      <c r="D36" s="4"/>
      <c r="E36" s="4"/>
      <c r="F36" s="4"/>
      <c r="G36" s="4"/>
      <c r="H36" s="4"/>
      <c r="I36" s="4"/>
      <c r="J36" s="4"/>
    </row>
    <row r="37" spans="1:10" ht="40" customHeight="1">
      <c r="A37" s="4"/>
      <c r="B37" s="7" t="s">
        <v>213</v>
      </c>
      <c r="C37" s="7"/>
      <c r="D37" s="7"/>
      <c r="E37" s="7"/>
      <c r="F37" s="7"/>
      <c r="G37" s="7"/>
      <c r="H37" s="7"/>
      <c r="I37" s="7"/>
      <c r="J37" s="7"/>
    </row>
    <row r="38" spans="1:10" ht="44" customHeight="1">
      <c r="A38" s="4"/>
      <c r="B38" s="17" t="s">
        <v>126</v>
      </c>
      <c r="C38" s="4"/>
      <c r="D38" s="4"/>
      <c r="E38" s="110">
        <f>'Money Markets'!$E$12</f>
        <v>10000000</v>
      </c>
      <c r="F38" s="4"/>
      <c r="G38" s="4"/>
      <c r="H38" s="4"/>
      <c r="I38" s="4"/>
      <c r="J38" s="4"/>
    </row>
    <row r="39" spans="1:10" ht="44" customHeight="1">
      <c r="A39" s="4"/>
      <c r="B39" s="17" t="s">
        <v>214</v>
      </c>
      <c r="C39" s="4"/>
      <c r="D39" s="4"/>
      <c r="E39" s="111">
        <f>'Money Markets'!$E$36</f>
        <v>91</v>
      </c>
      <c r="F39" s="4"/>
      <c r="G39" s="4"/>
      <c r="H39" s="4"/>
      <c r="I39" s="4"/>
      <c r="J39" s="4"/>
    </row>
    <row r="40" spans="1:10" ht="44" customHeight="1">
      <c r="A40" s="4"/>
      <c r="B40" s="17" t="s">
        <v>215</v>
      </c>
      <c r="C40" s="4"/>
      <c r="D40" s="4"/>
      <c r="E40" s="111">
        <f>'Money Markets'!$E$11</f>
        <v>365</v>
      </c>
      <c r="F40" s="4"/>
      <c r="G40" s="4"/>
      <c r="H40" s="4"/>
      <c r="I40" s="4"/>
      <c r="J40" s="4"/>
    </row>
    <row r="41" spans="1:10" ht="44" customHeight="1">
      <c r="A41" s="4"/>
      <c r="B41" s="17" t="s">
        <v>216</v>
      </c>
      <c r="C41" s="4"/>
      <c r="D41" s="4"/>
      <c r="E41" s="112">
        <f>$E$30</f>
        <v>6.7415896966452935E-2</v>
      </c>
      <c r="F41" s="4"/>
      <c r="G41" s="4"/>
      <c r="H41" s="4"/>
      <c r="I41" s="4"/>
      <c r="J41" s="4"/>
    </row>
    <row r="42" spans="1:10" ht="44" customHeight="1">
      <c r="A42" s="4"/>
      <c r="B42" s="17" t="s">
        <v>217</v>
      </c>
      <c r="C42" s="4"/>
      <c r="D42" s="4"/>
      <c r="E42" s="113">
        <v>7.2499999999999995E-2</v>
      </c>
      <c r="F42" s="4"/>
      <c r="G42" s="4"/>
      <c r="H42" s="4"/>
      <c r="I42" s="4"/>
      <c r="J42" s="4"/>
    </row>
    <row r="43" spans="1:10" ht="44" customHeight="1">
      <c r="A43" s="4"/>
      <c r="B43" s="17" t="s">
        <v>218</v>
      </c>
      <c r="C43" s="4"/>
      <c r="D43" s="4"/>
      <c r="E43" s="39">
        <f>E38*(E42-E41)*E39/E40</f>
        <v>12675.434960350205</v>
      </c>
      <c r="F43" s="4"/>
      <c r="G43" s="4"/>
      <c r="H43" s="4"/>
      <c r="I43" s="4"/>
      <c r="J43" s="4"/>
    </row>
    <row r="44" spans="1:10" ht="44" customHeight="1">
      <c r="A44" s="4"/>
      <c r="B44" s="17" t="s">
        <v>219</v>
      </c>
      <c r="C44" s="4"/>
      <c r="D44" s="4"/>
      <c r="E44" s="36">
        <f>1/(1+E42*E39/E40)</f>
        <v>0.98224557484913122</v>
      </c>
      <c r="F44" s="4"/>
      <c r="G44" s="4"/>
      <c r="H44" s="4"/>
      <c r="I44" s="4"/>
      <c r="J44" s="4"/>
    </row>
    <row r="45" spans="1:10" ht="44" customHeight="1">
      <c r="A45" s="4"/>
      <c r="B45" s="17" t="s">
        <v>220</v>
      </c>
      <c r="C45" s="4"/>
      <c r="D45" s="4"/>
      <c r="E45" s="114">
        <f>E43*E44</f>
        <v>12450.389899091962</v>
      </c>
      <c r="F45" s="4"/>
      <c r="G45" s="4"/>
      <c r="H45" s="4"/>
      <c r="I45" s="4"/>
      <c r="J45" s="4"/>
    </row>
    <row r="46" spans="1:10" ht="66" customHeight="1">
      <c r="A46" s="4"/>
      <c r="B46" s="94" t="s">
        <v>221</v>
      </c>
      <c r="C46" s="93"/>
      <c r="D46" s="93"/>
      <c r="E46" s="93"/>
      <c r="F46" s="93"/>
      <c r="G46" s="93"/>
      <c r="H46" s="93"/>
      <c r="I46" s="93"/>
      <c r="J46" s="95"/>
    </row>
    <row r="47" spans="1:10" ht="34" customHeight="1">
      <c r="A47" s="4"/>
      <c r="B47" s="4"/>
      <c r="C47" s="4"/>
      <c r="D47" s="4"/>
      <c r="E47" s="4"/>
      <c r="F47" s="4"/>
      <c r="G47" s="4"/>
      <c r="H47" s="4"/>
      <c r="I47" s="4"/>
      <c r="J47" s="4"/>
    </row>
    <row r="48" spans="1:10" ht="40" customHeight="1">
      <c r="A48" s="4"/>
      <c r="B48" s="7" t="s">
        <v>222</v>
      </c>
      <c r="C48" s="7"/>
      <c r="D48" s="7"/>
      <c r="E48" s="7"/>
      <c r="F48" s="7"/>
      <c r="G48" s="7"/>
      <c r="H48" s="7"/>
      <c r="I48" s="7"/>
      <c r="J48" s="7"/>
    </row>
    <row r="49" spans="1:10" ht="44" customHeight="1">
      <c r="A49" s="4"/>
      <c r="B49" s="17" t="s">
        <v>223</v>
      </c>
      <c r="C49" s="4"/>
      <c r="D49" s="4"/>
      <c r="E49" s="39">
        <f>E38*E42*E39/E40</f>
        <v>180753.42465753425</v>
      </c>
      <c r="F49" s="4"/>
      <c r="G49" s="4"/>
      <c r="H49" s="4"/>
      <c r="I49" s="4"/>
      <c r="J49" s="4"/>
    </row>
    <row r="50" spans="1:10" ht="44" customHeight="1">
      <c r="A50" s="4"/>
      <c r="B50" s="17" t="s">
        <v>224</v>
      </c>
      <c r="C50" s="4"/>
      <c r="D50" s="4"/>
      <c r="E50" s="39">
        <f>E45*(1+E42*E39/E40)</f>
        <v>12675.434960350207</v>
      </c>
      <c r="F50" s="4"/>
      <c r="G50" s="4"/>
      <c r="H50" s="4"/>
      <c r="I50" s="4"/>
      <c r="J50" s="4"/>
    </row>
    <row r="51" spans="1:10" ht="44" customHeight="1">
      <c r="A51" s="4"/>
      <c r="B51" s="116" t="s">
        <v>225</v>
      </c>
      <c r="C51" s="117"/>
      <c r="D51" s="117"/>
      <c r="E51" s="118">
        <f>E49-E50</f>
        <v>168077.98969718404</v>
      </c>
      <c r="F51" s="4"/>
      <c r="G51" s="4"/>
      <c r="H51" s="4"/>
      <c r="I51" s="4"/>
      <c r="J51" s="4"/>
    </row>
    <row r="52" spans="1:10" ht="44" customHeight="1">
      <c r="A52" s="4"/>
      <c r="B52" s="17" t="s">
        <v>226</v>
      </c>
      <c r="C52" s="4"/>
      <c r="D52" s="4"/>
      <c r="E52" s="115">
        <f>E51/E38*E40/E39</f>
        <v>6.7415896966452948E-2</v>
      </c>
      <c r="F52" s="4"/>
      <c r="G52" s="4"/>
      <c r="H52" s="4"/>
      <c r="I52" s="4"/>
      <c r="J52" s="4"/>
    </row>
    <row r="53" spans="1:10" ht="88" customHeight="1">
      <c r="A53" s="4"/>
      <c r="B53" s="94" t="s">
        <v>227</v>
      </c>
      <c r="C53" s="93"/>
      <c r="D53" s="93"/>
      <c r="E53" s="93"/>
      <c r="F53" s="93"/>
      <c r="G53" s="93"/>
      <c r="H53" s="93"/>
      <c r="I53" s="93"/>
      <c r="J53" s="95"/>
    </row>
    <row r="54" spans="1:10" ht="34" customHeight="1">
      <c r="A54" s="4"/>
      <c r="B54" s="4"/>
      <c r="C54" s="4"/>
      <c r="D54" s="4"/>
      <c r="E54" s="4"/>
      <c r="F54" s="4"/>
      <c r="G54" s="4"/>
      <c r="H54" s="4"/>
      <c r="I54" s="4"/>
      <c r="J54" s="4"/>
    </row>
    <row r="55" spans="1:10" ht="40" customHeight="1">
      <c r="A55" s="4"/>
      <c r="B55" s="7" t="s">
        <v>228</v>
      </c>
      <c r="C55" s="7"/>
      <c r="D55" s="7"/>
      <c r="E55" s="7"/>
      <c r="F55" s="7"/>
      <c r="G55" s="7"/>
      <c r="H55" s="7"/>
      <c r="I55" s="7"/>
      <c r="J55" s="7"/>
    </row>
    <row r="56" spans="1:10" ht="64" customHeight="1">
      <c r="A56" s="4"/>
      <c r="B56" s="18" t="s">
        <v>229</v>
      </c>
      <c r="C56" s="18" t="s">
        <v>230</v>
      </c>
      <c r="D56" s="18" t="s">
        <v>231</v>
      </c>
      <c r="E56" s="4"/>
      <c r="F56" s="4"/>
      <c r="G56" s="4"/>
      <c r="H56" s="4"/>
      <c r="I56" s="4"/>
      <c r="J56" s="4"/>
    </row>
    <row r="57" spans="1:10" ht="44" customHeight="1">
      <c r="A57" s="4"/>
      <c r="B57" s="119">
        <f>$E$41+-0.015</f>
        <v>5.2415896966452935E-2</v>
      </c>
      <c r="C57" s="120">
        <f>$E$38*(B57-$E$41)*$E$39/$E$40/(1+B57*$E$39/$E$40)</f>
        <v>-36914.854265772337</v>
      </c>
      <c r="D57" s="121">
        <f>($E$38*B57*$E$39/$E$40-C57*(1+B57*$E$39/$E$40))/$E$38*$E$40/$E$39</f>
        <v>6.7415896966452948E-2</v>
      </c>
      <c r="E57" s="4"/>
      <c r="F57" s="4"/>
      <c r="G57" s="4"/>
      <c r="H57" s="4"/>
      <c r="I57" s="4"/>
      <c r="J57" s="4"/>
    </row>
    <row r="58" spans="1:10" ht="44" customHeight="1">
      <c r="A58" s="4"/>
      <c r="B58" s="122">
        <f>$E$41+-0.01</f>
        <v>5.7415896966452933E-2</v>
      </c>
      <c r="C58" s="123">
        <f>$E$38*(B58-$E$41)*$E$39/$E$40/(1+B58*$E$39/$E$40)</f>
        <v>-24579.657694458445</v>
      </c>
      <c r="D58" s="124">
        <f>($E$38*B58*$E$39/$E$40-C58*(1+B58*$E$39/$E$40))/$E$38*$E$40/$E$39</f>
        <v>6.7415896966452948E-2</v>
      </c>
      <c r="E58" s="4"/>
      <c r="F58" s="4"/>
      <c r="G58" s="4"/>
      <c r="H58" s="4"/>
      <c r="I58" s="4"/>
      <c r="J58" s="4"/>
    </row>
    <row r="59" spans="1:10" ht="44" customHeight="1">
      <c r="A59" s="4"/>
      <c r="B59" s="119">
        <f>$E$41+-0.005</f>
        <v>6.2415896966452937E-2</v>
      </c>
      <c r="C59" s="120">
        <f>$E$38*(B59-$E$41)*$E$39/$E$40/(1+B59*$E$39/$E$40)</f>
        <v>-12274.743397679102</v>
      </c>
      <c r="D59" s="121">
        <f>($E$38*B59*$E$39/$E$40-C59*(1+B59*$E$39/$E$40))/$E$38*$E$40/$E$39</f>
        <v>6.7415896966452935E-2</v>
      </c>
      <c r="E59" s="4"/>
      <c r="F59" s="4"/>
      <c r="G59" s="4"/>
      <c r="H59" s="4"/>
      <c r="I59" s="4"/>
      <c r="J59" s="4"/>
    </row>
    <row r="60" spans="1:10" ht="44" customHeight="1">
      <c r="A60" s="4"/>
      <c r="B60" s="125">
        <f>$E$41+0</f>
        <v>6.7415896966452935E-2</v>
      </c>
      <c r="C60" s="126">
        <f>$E$38*(B60-$E$41)*$E$39/$E$40/(1+B60*$E$39/$E$40)</f>
        <v>0</v>
      </c>
      <c r="D60" s="127">
        <f>($E$38*B60*$E$39/$E$40-C60*(1+B60*$E$39/$E$40))/$E$38*$E$40/$E$39</f>
        <v>6.7415896966452935E-2</v>
      </c>
      <c r="E60" s="4"/>
      <c r="F60" s="4"/>
      <c r="G60" s="4"/>
      <c r="H60" s="4"/>
      <c r="I60" s="4"/>
      <c r="J60" s="4"/>
    </row>
    <row r="61" spans="1:10" ht="44" customHeight="1">
      <c r="A61" s="4"/>
      <c r="B61" s="119">
        <f>$E$41+0.005</f>
        <v>7.2415896966452939E-2</v>
      </c>
      <c r="C61" s="120">
        <f>$E$38*(B61-$E$41)*$E$39/$E$40/(1+B61*$E$39/$E$40)</f>
        <v>12244.683328510457</v>
      </c>
      <c r="D61" s="121">
        <f>($E$38*B61*$E$39/$E$40-C61*(1+B61*$E$39/$E$40))/$E$38*$E$40/$E$39</f>
        <v>6.7415896966452948E-2</v>
      </c>
      <c r="E61" s="4"/>
      <c r="F61" s="4"/>
      <c r="G61" s="4"/>
      <c r="H61" s="4"/>
      <c r="I61" s="4"/>
      <c r="J61" s="4"/>
    </row>
    <row r="62" spans="1:10" ht="44" customHeight="1">
      <c r="A62" s="4"/>
      <c r="B62" s="122">
        <f>$E$41+0.01</f>
        <v>7.741589696645293E-2</v>
      </c>
      <c r="C62" s="123">
        <f>$E$38*(B62-$E$41)*$E$39/$E$40/(1+B62*$E$39/$E$40)</f>
        <v>24459.416875616687</v>
      </c>
      <c r="D62" s="124">
        <f>($E$38*B62*$E$39/$E$40-C62*(1+B62*$E$39/$E$40))/$E$38*$E$40/$E$39</f>
        <v>6.7415896966452948E-2</v>
      </c>
      <c r="E62" s="4"/>
      <c r="F62" s="4"/>
      <c r="G62" s="4"/>
      <c r="H62" s="4"/>
      <c r="I62" s="4"/>
      <c r="J62" s="4"/>
    </row>
    <row r="63" spans="1:10" ht="44" customHeight="1">
      <c r="A63" s="4"/>
      <c r="B63" s="119">
        <f>$E$41+0.015</f>
        <v>8.2415896966452934E-2</v>
      </c>
      <c r="C63" s="120">
        <f>$E$38*(B63-$E$41)*$E$39/$E$40/(1+B63*$E$39/$E$40)</f>
        <v>36644.310390227343</v>
      </c>
      <c r="D63" s="121">
        <f>($E$38*B63*$E$39/$E$40-C63*(1+B63*$E$39/$E$40))/$E$38*$E$40/$E$39</f>
        <v>6.7415896966452935E-2</v>
      </c>
      <c r="E63" s="4"/>
      <c r="F63" s="4"/>
      <c r="G63" s="4"/>
      <c r="H63" s="4"/>
      <c r="I63" s="4"/>
      <c r="J63" s="4"/>
    </row>
    <row r="64" spans="1:10" ht="40" customHeight="1">
      <c r="A64" s="4"/>
      <c r="B64" s="7" t="s">
        <v>232</v>
      </c>
      <c r="C64" s="7"/>
      <c r="D64" s="7"/>
      <c r="E64" s="7"/>
      <c r="F64" s="7"/>
      <c r="G64" s="7"/>
      <c r="H64" s="7"/>
      <c r="I64" s="7"/>
      <c r="J64" s="7"/>
    </row>
    <row r="65" spans="1:10" ht="66" customHeight="1">
      <c r="A65" s="4"/>
      <c r="B65" s="96" t="s">
        <v>233</v>
      </c>
      <c r="C65" s="92"/>
      <c r="D65" s="92"/>
      <c r="E65" s="92"/>
      <c r="F65" s="92"/>
      <c r="G65" s="92"/>
      <c r="H65" s="92"/>
      <c r="I65" s="92"/>
      <c r="J65" s="97"/>
    </row>
    <row r="66" spans="1:10" ht="66" customHeight="1">
      <c r="A66" s="4"/>
      <c r="B66" s="96" t="s">
        <v>234</v>
      </c>
      <c r="C66" s="92"/>
      <c r="D66" s="92"/>
      <c r="E66" s="92"/>
      <c r="F66" s="92"/>
      <c r="G66" s="92"/>
      <c r="H66" s="92"/>
      <c r="I66" s="92"/>
      <c r="J66" s="97"/>
    </row>
    <row r="67" spans="1:10" ht="92" customHeight="1">
      <c r="A67" s="4"/>
      <c r="B67" s="96" t="s">
        <v>235</v>
      </c>
      <c r="C67" s="92"/>
      <c r="D67" s="92"/>
      <c r="E67" s="92"/>
      <c r="F67" s="92"/>
      <c r="G67" s="92"/>
      <c r="H67" s="92"/>
      <c r="I67" s="92"/>
      <c r="J67" s="97"/>
    </row>
    <row r="68" spans="1:10" ht="88" customHeight="1">
      <c r="A68" s="4"/>
      <c r="B68" s="96" t="s">
        <v>236</v>
      </c>
      <c r="C68" s="92"/>
      <c r="D68" s="92"/>
      <c r="E68" s="92"/>
      <c r="F68" s="92"/>
      <c r="G68" s="92"/>
      <c r="H68" s="92"/>
      <c r="I68" s="92"/>
      <c r="J68" s="97"/>
    </row>
    <row r="69" spans="1:10" ht="96" customHeight="1">
      <c r="A69" s="4"/>
      <c r="B69" s="96" t="s">
        <v>237</v>
      </c>
      <c r="C69" s="92"/>
      <c r="D69" s="92"/>
      <c r="E69" s="92"/>
      <c r="F69" s="92"/>
      <c r="G69" s="92"/>
      <c r="H69" s="92"/>
      <c r="I69" s="92"/>
      <c r="J69" s="97"/>
    </row>
    <row r="70" spans="1:10" ht="88" customHeight="1">
      <c r="A70" s="4"/>
      <c r="B70" s="94" t="s">
        <v>238</v>
      </c>
      <c r="C70" s="93"/>
      <c r="D70" s="93"/>
      <c r="E70" s="93"/>
      <c r="F70" s="93"/>
      <c r="G70" s="93"/>
      <c r="H70" s="93"/>
      <c r="I70" s="93"/>
      <c r="J70" s="95"/>
    </row>
    <row r="71" spans="1:10" ht="34" customHeight="1">
      <c r="A71" s="4"/>
      <c r="B71" s="4"/>
      <c r="C71" s="4"/>
      <c r="D71" s="4"/>
      <c r="E71" s="4"/>
      <c r="F71" s="4"/>
      <c r="G71" s="4"/>
      <c r="H71" s="4"/>
      <c r="I71" s="4"/>
      <c r="J71" s="4"/>
    </row>
    <row r="72" spans="1:10" ht="66" customHeight="1">
      <c r="A72" s="4"/>
      <c r="B72" s="94" t="s">
        <v>239</v>
      </c>
      <c r="C72" s="93"/>
      <c r="D72" s="93"/>
      <c r="E72" s="93"/>
      <c r="F72" s="93"/>
      <c r="G72" s="93"/>
      <c r="H72" s="93"/>
      <c r="I72" s="93"/>
      <c r="J72" s="95"/>
    </row>
  </sheetData>
  <mergeCells count="36">
    <mergeCell ref="B67:J67"/>
    <mergeCell ref="B68:J68"/>
    <mergeCell ref="B69:J69"/>
    <mergeCell ref="B70:J70"/>
    <mergeCell ref="B72:J72"/>
    <mergeCell ref="C18:J18"/>
    <mergeCell ref="C19:J19"/>
    <mergeCell ref="C20:J20"/>
    <mergeCell ref="C21:J21"/>
    <mergeCell ref="C22:J22"/>
    <mergeCell ref="B34:J34"/>
    <mergeCell ref="B35:J35"/>
    <mergeCell ref="B46:J46"/>
    <mergeCell ref="B53:J53"/>
    <mergeCell ref="B65:J65"/>
    <mergeCell ref="B66:J66"/>
    <mergeCell ref="B33:J33"/>
    <mergeCell ref="B37:J37"/>
    <mergeCell ref="B48:J48"/>
    <mergeCell ref="B55:J55"/>
    <mergeCell ref="B64:J64"/>
    <mergeCell ref="B6:J6"/>
    <mergeCell ref="B7:J7"/>
    <mergeCell ref="B8:J8"/>
    <mergeCell ref="B29:J29"/>
    <mergeCell ref="B31:J31"/>
    <mergeCell ref="B2:J2"/>
    <mergeCell ref="B3:J3"/>
    <mergeCell ref="B5:J5"/>
    <mergeCell ref="B10:J10"/>
    <mergeCell ref="B17:J17"/>
    <mergeCell ref="B28:J28"/>
    <mergeCell ref="C23:J23"/>
    <mergeCell ref="C24:J24"/>
    <mergeCell ref="C25:J25"/>
    <mergeCell ref="C26:J26"/>
  </mergeCells>
  <conditionalFormatting sqref="C57:C63">
    <cfRule type="cellIs" dxfId="3" priority="1" operator="greaterThan">
      <formula>0</formula>
    </cfRule>
  </conditionalFormatting>
  <conditionalFormatting sqref="C57:C63">
    <cfRule type="cellIs" dxfId="2" priority="2" operator="lessThan">
      <formula>0</formula>
    </cfRule>
  </conditionalFormatting>
  <conditionalFormatting sqref="E45">
    <cfRule type="cellIs" dxfId="1" priority="3" operator="greaterThanOrEqual">
      <formula>0</formula>
    </cfRule>
  </conditionalFormatting>
  <conditionalFormatting sqref="E45">
    <cfRule type="cellIs" dxfId="0" priority="4" operator="lessThan">
      <formula>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B2E4F"/>
  </sheetPr>
  <dimension ref="A1:K45"/>
  <sheetViews>
    <sheetView showGridLines="0" workbookViewId="0">
      <pane ySplit="3" topLeftCell="A4" activePane="bottomLeft" state="frozen"/>
      <selection pane="bottomLeft" activeCell="B15" sqref="B15:J15"/>
    </sheetView>
  </sheetViews>
  <sheetFormatPr baseColWidth="10" defaultColWidth="8.83203125" defaultRowHeight="14"/>
  <cols>
    <col min="1" max="1" width="3" customWidth="1"/>
    <col min="2" max="2" width="50" customWidth="1"/>
    <col min="3" max="10" width="21.6640625" customWidth="1"/>
  </cols>
  <sheetData>
    <row r="1" spans="1:11" ht="34" customHeight="1">
      <c r="A1" s="45"/>
      <c r="B1" s="45"/>
      <c r="C1" s="45"/>
      <c r="D1" s="45"/>
      <c r="E1" s="45"/>
      <c r="F1" s="45"/>
      <c r="G1" s="45"/>
      <c r="H1" s="45"/>
      <c r="I1" s="45"/>
      <c r="J1" s="45"/>
      <c r="K1" s="1"/>
    </row>
    <row r="2" spans="1:11" ht="46" customHeight="1">
      <c r="A2" s="45"/>
      <c r="B2" s="5" t="s">
        <v>79</v>
      </c>
      <c r="C2" s="5"/>
      <c r="D2" s="5"/>
      <c r="E2" s="5"/>
      <c r="F2" s="5"/>
      <c r="G2" s="5"/>
      <c r="H2" s="5"/>
      <c r="I2" s="5"/>
      <c r="J2" s="5"/>
      <c r="K2" s="1"/>
    </row>
    <row r="3" spans="1:11" ht="32" customHeight="1">
      <c r="A3" s="45"/>
      <c r="B3" s="46" t="s">
        <v>1</v>
      </c>
      <c r="C3" s="46" t="s">
        <v>1</v>
      </c>
      <c r="D3" s="46" t="s">
        <v>1</v>
      </c>
      <c r="E3" s="46" t="s">
        <v>1</v>
      </c>
      <c r="F3" s="46" t="s">
        <v>1</v>
      </c>
      <c r="G3" s="46" t="s">
        <v>1</v>
      </c>
      <c r="H3" s="46" t="s">
        <v>1</v>
      </c>
      <c r="I3" s="46" t="s">
        <v>1</v>
      </c>
      <c r="J3" s="46" t="s">
        <v>1</v>
      </c>
      <c r="K3" s="1"/>
    </row>
    <row r="4" spans="1:11" ht="34" customHeight="1">
      <c r="A4" s="45"/>
      <c r="B4" s="45"/>
      <c r="C4" s="45"/>
      <c r="D4" s="45"/>
      <c r="E4" s="45"/>
      <c r="F4" s="45"/>
      <c r="G4" s="45"/>
      <c r="H4" s="45"/>
      <c r="I4" s="45"/>
      <c r="J4" s="45"/>
      <c r="K4" s="1"/>
    </row>
    <row r="5" spans="1:11" ht="40" customHeight="1">
      <c r="A5" s="45"/>
      <c r="B5" s="47" t="s">
        <v>80</v>
      </c>
      <c r="C5" s="47" t="s">
        <v>80</v>
      </c>
      <c r="D5" s="47" t="s">
        <v>80</v>
      </c>
      <c r="E5" s="47" t="s">
        <v>80</v>
      </c>
      <c r="F5" s="47" t="s">
        <v>80</v>
      </c>
      <c r="G5" s="47" t="s">
        <v>80</v>
      </c>
      <c r="H5" s="47" t="s">
        <v>80</v>
      </c>
      <c r="I5" s="47" t="s">
        <v>80</v>
      </c>
      <c r="J5" s="47" t="s">
        <v>80</v>
      </c>
      <c r="K5" s="1"/>
    </row>
    <row r="6" spans="1:11" ht="62" customHeight="1">
      <c r="A6" s="45"/>
      <c r="B6" s="65" t="s">
        <v>81</v>
      </c>
      <c r="C6" s="66" t="s">
        <v>81</v>
      </c>
      <c r="D6" s="66" t="s">
        <v>81</v>
      </c>
      <c r="E6" s="66" t="s">
        <v>81</v>
      </c>
      <c r="F6" s="66" t="s">
        <v>81</v>
      </c>
      <c r="G6" s="66" t="s">
        <v>81</v>
      </c>
      <c r="H6" s="66" t="s">
        <v>81</v>
      </c>
      <c r="I6" s="66" t="s">
        <v>81</v>
      </c>
      <c r="J6" s="67" t="s">
        <v>81</v>
      </c>
      <c r="K6" s="1"/>
    </row>
    <row r="7" spans="1:11" ht="34" customHeight="1">
      <c r="A7" s="45"/>
      <c r="B7" s="45"/>
      <c r="C7" s="45"/>
      <c r="D7" s="45"/>
      <c r="E7" s="45"/>
      <c r="F7" s="45"/>
      <c r="G7" s="45"/>
      <c r="H7" s="45"/>
      <c r="I7" s="45"/>
      <c r="J7" s="45"/>
      <c r="K7" s="1"/>
    </row>
    <row r="8" spans="1:11" ht="44" customHeight="1">
      <c r="A8" s="45"/>
      <c r="B8" s="69" t="s">
        <v>82</v>
      </c>
      <c r="C8" s="84">
        <v>5.5E-2</v>
      </c>
      <c r="D8" s="84">
        <v>0.06</v>
      </c>
      <c r="E8" s="84">
        <v>6.5000000000000002E-2</v>
      </c>
      <c r="F8" s="84">
        <v>7.0000000000000007E-2</v>
      </c>
      <c r="G8" s="84">
        <v>7.4999999999999997E-2</v>
      </c>
      <c r="H8" s="45"/>
      <c r="I8" s="45"/>
      <c r="J8" s="45"/>
      <c r="K8" s="1"/>
    </row>
    <row r="9" spans="1:11" ht="34" customHeight="1">
      <c r="A9" s="45"/>
      <c r="B9" s="85">
        <v>0.05</v>
      </c>
      <c r="C9" s="78">
        <f t="shared" ref="C9:G13" si="0">(1+C$8)^2/(1+$B9)-1</f>
        <v>6.0023809523809479E-2</v>
      </c>
      <c r="D9" s="78">
        <f t="shared" si="0"/>
        <v>7.009523809523821E-2</v>
      </c>
      <c r="E9" s="78">
        <f t="shared" si="0"/>
        <v>8.0214285714285571E-2</v>
      </c>
      <c r="F9" s="78">
        <f t="shared" si="0"/>
        <v>9.0380952380952451E-2</v>
      </c>
      <c r="G9" s="78">
        <f t="shared" si="0"/>
        <v>0.10059523809523796</v>
      </c>
      <c r="H9" s="45"/>
      <c r="I9" s="45"/>
      <c r="J9" s="45"/>
      <c r="K9" s="1"/>
    </row>
    <row r="10" spans="1:11" ht="34" customHeight="1">
      <c r="A10" s="45"/>
      <c r="B10" s="85">
        <v>5.5E-2</v>
      </c>
      <c r="C10" s="31">
        <f t="shared" si="0"/>
        <v>5.4999999999999938E-2</v>
      </c>
      <c r="D10" s="31">
        <f t="shared" si="0"/>
        <v>6.502369668246466E-2</v>
      </c>
      <c r="E10" s="31">
        <f t="shared" si="0"/>
        <v>7.5094786729857699E-2</v>
      </c>
      <c r="F10" s="31">
        <f t="shared" si="0"/>
        <v>8.5213270142180164E-2</v>
      </c>
      <c r="G10" s="31">
        <f t="shared" si="0"/>
        <v>9.5379146919431168E-2</v>
      </c>
      <c r="H10" s="45"/>
      <c r="I10" s="45"/>
      <c r="J10" s="45"/>
      <c r="K10" s="1"/>
    </row>
    <row r="11" spans="1:11" ht="34" customHeight="1">
      <c r="A11" s="45"/>
      <c r="B11" s="85">
        <v>6.0000000000000005E-2</v>
      </c>
      <c r="C11" s="78">
        <f t="shared" si="0"/>
        <v>5.0023584905660279E-2</v>
      </c>
      <c r="D11" s="78">
        <f t="shared" si="0"/>
        <v>6.0000000000000053E-2</v>
      </c>
      <c r="E11" s="86">
        <f t="shared" si="0"/>
        <v>7.0023584905660075E-2</v>
      </c>
      <c r="F11" s="78">
        <f t="shared" si="0"/>
        <v>8.0094339622641453E-2</v>
      </c>
      <c r="G11" s="78">
        <f t="shared" si="0"/>
        <v>9.02122641509433E-2</v>
      </c>
      <c r="H11" s="45"/>
      <c r="I11" s="45"/>
      <c r="J11" s="45"/>
      <c r="K11" s="1"/>
    </row>
    <row r="12" spans="1:11" ht="34" customHeight="1">
      <c r="A12" s="45"/>
      <c r="B12" s="85">
        <v>6.5000000000000002E-2</v>
      </c>
      <c r="C12" s="31">
        <f t="shared" si="0"/>
        <v>4.5093896713614967E-2</v>
      </c>
      <c r="D12" s="31">
        <f t="shared" si="0"/>
        <v>5.5023474178403919E-2</v>
      </c>
      <c r="E12" s="31">
        <f t="shared" si="0"/>
        <v>6.4999999999999947E-2</v>
      </c>
      <c r="F12" s="31">
        <f t="shared" si="0"/>
        <v>7.5023474178403937E-2</v>
      </c>
      <c r="G12" s="31">
        <f t="shared" si="0"/>
        <v>8.5093896713615003E-2</v>
      </c>
      <c r="H12" s="45"/>
      <c r="I12" s="45"/>
      <c r="J12" s="45"/>
      <c r="K12" s="1"/>
    </row>
    <row r="13" spans="1:11" ht="34" customHeight="1">
      <c r="A13" s="45"/>
      <c r="B13" s="85">
        <v>7.0000000000000007E-2</v>
      </c>
      <c r="C13" s="78">
        <f t="shared" si="0"/>
        <v>4.0210280373831564E-2</v>
      </c>
      <c r="D13" s="78">
        <f t="shared" si="0"/>
        <v>5.009345794392539E-2</v>
      </c>
      <c r="E13" s="78">
        <f t="shared" si="0"/>
        <v>6.0023364485981112E-2</v>
      </c>
      <c r="F13" s="78">
        <f t="shared" si="0"/>
        <v>7.0000000000000062E-2</v>
      </c>
      <c r="G13" s="78">
        <f t="shared" si="0"/>
        <v>8.002336448598113E-2</v>
      </c>
      <c r="H13" s="45"/>
      <c r="I13" s="45"/>
      <c r="J13" s="45"/>
      <c r="K13" s="1"/>
    </row>
    <row r="14" spans="1:11" ht="34" customHeight="1">
      <c r="A14" s="45"/>
      <c r="B14" s="45"/>
      <c r="C14" s="45"/>
      <c r="D14" s="45"/>
      <c r="E14" s="45"/>
      <c r="F14" s="45"/>
      <c r="G14" s="45"/>
      <c r="H14" s="45"/>
      <c r="I14" s="45"/>
      <c r="J14" s="45"/>
      <c r="K14" s="1"/>
    </row>
    <row r="15" spans="1:11" ht="62" customHeight="1">
      <c r="A15" s="45"/>
      <c r="B15" s="65" t="s">
        <v>83</v>
      </c>
      <c r="C15" s="66" t="s">
        <v>83</v>
      </c>
      <c r="D15" s="66" t="s">
        <v>83</v>
      </c>
      <c r="E15" s="66" t="s">
        <v>83</v>
      </c>
      <c r="F15" s="66" t="s">
        <v>83</v>
      </c>
      <c r="G15" s="66" t="s">
        <v>83</v>
      </c>
      <c r="H15" s="66" t="s">
        <v>83</v>
      </c>
      <c r="I15" s="66" t="s">
        <v>83</v>
      </c>
      <c r="J15" s="67" t="s">
        <v>83</v>
      </c>
      <c r="K15" s="1"/>
    </row>
    <row r="16" spans="1:11" ht="34" customHeight="1">
      <c r="A16" s="45"/>
      <c r="B16" s="45"/>
      <c r="C16" s="45"/>
      <c r="D16" s="45"/>
      <c r="E16" s="45"/>
      <c r="F16" s="45"/>
      <c r="G16" s="45"/>
      <c r="H16" s="45"/>
      <c r="I16" s="45"/>
      <c r="J16" s="45"/>
      <c r="K16" s="1"/>
    </row>
    <row r="17" spans="1:11" ht="34" customHeight="1">
      <c r="A17" s="45"/>
      <c r="B17" s="45"/>
      <c r="C17" s="45"/>
      <c r="D17" s="45"/>
      <c r="E17" s="45"/>
      <c r="F17" s="45"/>
      <c r="G17" s="45"/>
      <c r="H17" s="45"/>
      <c r="I17" s="45"/>
      <c r="J17" s="45"/>
      <c r="K17" s="1"/>
    </row>
    <row r="18" spans="1:11" ht="34" customHeight="1">
      <c r="A18" s="45"/>
      <c r="B18" s="69" t="s">
        <v>84</v>
      </c>
      <c r="C18" s="69" t="s">
        <v>85</v>
      </c>
      <c r="D18" s="69" t="s">
        <v>86</v>
      </c>
      <c r="E18" s="45"/>
      <c r="F18" s="45"/>
      <c r="G18" s="45"/>
      <c r="H18" s="45"/>
      <c r="I18" s="45"/>
      <c r="J18" s="45"/>
      <c r="K18" s="1"/>
    </row>
    <row r="19" spans="1:11" ht="34" customHeight="1">
      <c r="A19" s="45"/>
      <c r="B19" s="78">
        <f>C8</f>
        <v>5.5E-2</v>
      </c>
      <c r="C19" s="78">
        <f>C9</f>
        <v>6.0023809523809479E-2</v>
      </c>
      <c r="D19" s="78">
        <f>C13</f>
        <v>4.0210280373831564E-2</v>
      </c>
      <c r="E19" s="45"/>
      <c r="F19" s="45"/>
      <c r="G19" s="45"/>
      <c r="H19" s="45"/>
      <c r="I19" s="45"/>
      <c r="J19" s="45"/>
      <c r="K19" s="1"/>
    </row>
    <row r="20" spans="1:11" ht="34" customHeight="1">
      <c r="A20" s="45"/>
      <c r="B20" s="31">
        <f>D8</f>
        <v>0.06</v>
      </c>
      <c r="C20" s="31">
        <f>D9</f>
        <v>7.009523809523821E-2</v>
      </c>
      <c r="D20" s="31">
        <f>D13</f>
        <v>5.009345794392539E-2</v>
      </c>
      <c r="E20" s="45"/>
      <c r="F20" s="45"/>
      <c r="G20" s="45"/>
      <c r="H20" s="45"/>
      <c r="I20" s="45"/>
      <c r="J20" s="45"/>
      <c r="K20" s="1"/>
    </row>
    <row r="21" spans="1:11" ht="34" customHeight="1">
      <c r="A21" s="45"/>
      <c r="B21" s="78">
        <f>E8</f>
        <v>6.5000000000000002E-2</v>
      </c>
      <c r="C21" s="78">
        <f>E9</f>
        <v>8.0214285714285571E-2</v>
      </c>
      <c r="D21" s="78">
        <f>E13</f>
        <v>6.0023364485981112E-2</v>
      </c>
      <c r="E21" s="45"/>
      <c r="F21" s="45"/>
      <c r="G21" s="45"/>
      <c r="H21" s="45"/>
      <c r="I21" s="45"/>
      <c r="J21" s="45"/>
      <c r="K21" s="1"/>
    </row>
    <row r="22" spans="1:11" ht="34" customHeight="1">
      <c r="A22" s="45"/>
      <c r="B22" s="31">
        <f>F8</f>
        <v>7.0000000000000007E-2</v>
      </c>
      <c r="C22" s="31">
        <f>F9</f>
        <v>9.0380952380952451E-2</v>
      </c>
      <c r="D22" s="31">
        <f>F13</f>
        <v>7.0000000000000062E-2</v>
      </c>
      <c r="E22" s="45"/>
      <c r="F22" s="45"/>
      <c r="G22" s="45"/>
      <c r="H22" s="45"/>
      <c r="I22" s="45"/>
      <c r="J22" s="45"/>
      <c r="K22" s="1"/>
    </row>
    <row r="23" spans="1:11" ht="34" customHeight="1">
      <c r="A23" s="45"/>
      <c r="B23" s="78">
        <f>G8</f>
        <v>7.4999999999999997E-2</v>
      </c>
      <c r="C23" s="78">
        <f>G9</f>
        <v>0.10059523809523796</v>
      </c>
      <c r="D23" s="78">
        <f>G13</f>
        <v>8.002336448598113E-2</v>
      </c>
      <c r="E23" s="45"/>
      <c r="F23" s="45"/>
      <c r="G23" s="45"/>
      <c r="H23" s="45"/>
      <c r="I23" s="45"/>
      <c r="J23" s="45"/>
      <c r="K23" s="1"/>
    </row>
    <row r="24" spans="1:11" ht="25" customHeight="1">
      <c r="A24" s="1"/>
      <c r="B24" s="1"/>
      <c r="C24" s="1"/>
      <c r="D24" s="1"/>
      <c r="E24" s="1"/>
      <c r="F24" s="1"/>
      <c r="G24" s="1"/>
      <c r="H24" s="1"/>
      <c r="I24" s="1"/>
      <c r="J24" s="1"/>
      <c r="K24" s="1"/>
    </row>
    <row r="25" spans="1:11" ht="25" customHeight="1">
      <c r="A25" s="1"/>
      <c r="B25" s="1"/>
      <c r="C25" s="1"/>
      <c r="D25" s="1"/>
      <c r="E25" s="1"/>
      <c r="F25" s="1"/>
      <c r="G25" s="1"/>
      <c r="H25" s="1"/>
      <c r="I25" s="1"/>
      <c r="J25" s="1"/>
      <c r="K25" s="1"/>
    </row>
    <row r="26" spans="1:11" ht="25" customHeight="1">
      <c r="A26" s="1"/>
      <c r="B26" s="1"/>
      <c r="C26" s="1"/>
      <c r="D26" s="1"/>
      <c r="E26" s="1"/>
      <c r="F26" s="1"/>
      <c r="G26" s="1"/>
      <c r="H26" s="1"/>
      <c r="I26" s="1"/>
      <c r="J26" s="1"/>
      <c r="K26" s="1"/>
    </row>
    <row r="27" spans="1:11" ht="25" customHeight="1">
      <c r="A27" s="1"/>
      <c r="B27" s="1"/>
      <c r="C27" s="1"/>
      <c r="D27" s="1"/>
      <c r="E27" s="1"/>
      <c r="F27" s="1"/>
      <c r="G27" s="1"/>
      <c r="H27" s="1"/>
      <c r="I27" s="1"/>
      <c r="J27" s="1"/>
      <c r="K27" s="1"/>
    </row>
    <row r="28" spans="1:11" ht="25" customHeight="1">
      <c r="A28" s="1"/>
      <c r="B28" s="1"/>
      <c r="C28" s="1"/>
      <c r="D28" s="1"/>
      <c r="E28" s="1"/>
      <c r="F28" s="1"/>
      <c r="G28" s="1"/>
      <c r="H28" s="1"/>
      <c r="I28" s="1"/>
      <c r="J28" s="1"/>
      <c r="K28" s="1"/>
    </row>
    <row r="29" spans="1:11" ht="25" customHeight="1">
      <c r="A29" s="1"/>
      <c r="B29" s="1"/>
      <c r="C29" s="1"/>
      <c r="D29" s="1"/>
      <c r="E29" s="1"/>
      <c r="F29" s="1"/>
      <c r="G29" s="1"/>
      <c r="H29" s="1"/>
      <c r="I29" s="1"/>
      <c r="J29" s="1"/>
      <c r="K29" s="1"/>
    </row>
    <row r="30" spans="1:11" ht="25" customHeight="1">
      <c r="A30" s="1"/>
      <c r="B30" s="1"/>
      <c r="C30" s="1"/>
      <c r="D30" s="1"/>
      <c r="E30" s="1"/>
      <c r="F30" s="1"/>
      <c r="G30" s="1"/>
      <c r="H30" s="1"/>
      <c r="I30" s="1"/>
      <c r="J30" s="1"/>
      <c r="K30" s="1"/>
    </row>
    <row r="31" spans="1:11" ht="25" customHeight="1">
      <c r="A31" s="1"/>
      <c r="B31" s="1"/>
      <c r="C31" s="1"/>
      <c r="D31" s="1"/>
      <c r="E31" s="1"/>
      <c r="F31" s="1"/>
      <c r="G31" s="1"/>
      <c r="H31" s="1"/>
      <c r="I31" s="1"/>
      <c r="J31" s="1"/>
      <c r="K31" s="1"/>
    </row>
    <row r="32" spans="1:11" ht="25" customHeight="1">
      <c r="A32" s="1"/>
      <c r="B32" s="1"/>
      <c r="C32" s="1"/>
      <c r="D32" s="1"/>
      <c r="E32" s="1"/>
      <c r="F32" s="1"/>
      <c r="G32" s="1"/>
      <c r="H32" s="1"/>
      <c r="I32" s="1"/>
      <c r="J32" s="1"/>
      <c r="K32" s="1"/>
    </row>
    <row r="33" spans="1:11" ht="25" customHeight="1">
      <c r="A33" s="1"/>
      <c r="B33" s="1"/>
      <c r="C33" s="1"/>
      <c r="D33" s="1"/>
      <c r="E33" s="1"/>
      <c r="F33" s="1"/>
      <c r="G33" s="1"/>
      <c r="H33" s="1"/>
      <c r="I33" s="1"/>
      <c r="J33" s="1"/>
      <c r="K33" s="1"/>
    </row>
    <row r="34" spans="1:11" ht="25" customHeight="1">
      <c r="A34" s="1"/>
      <c r="B34" s="1"/>
      <c r="C34" s="1"/>
      <c r="D34" s="1"/>
      <c r="E34" s="1"/>
      <c r="F34" s="1"/>
      <c r="G34" s="1"/>
      <c r="H34" s="1"/>
      <c r="I34" s="1"/>
      <c r="J34" s="1"/>
      <c r="K34" s="1"/>
    </row>
    <row r="35" spans="1:11" ht="25" customHeight="1">
      <c r="A35" s="1"/>
      <c r="B35" s="1"/>
      <c r="C35" s="1"/>
      <c r="D35" s="1"/>
      <c r="E35" s="1"/>
      <c r="F35" s="1"/>
      <c r="G35" s="1"/>
      <c r="H35" s="1"/>
      <c r="I35" s="1"/>
      <c r="J35" s="1"/>
      <c r="K35" s="1"/>
    </row>
    <row r="36" spans="1:11" ht="25" customHeight="1">
      <c r="A36" s="1"/>
      <c r="B36" s="1"/>
      <c r="C36" s="1"/>
      <c r="D36" s="1"/>
      <c r="E36" s="1"/>
      <c r="F36" s="1"/>
      <c r="G36" s="1"/>
      <c r="H36" s="1"/>
      <c r="I36" s="1"/>
      <c r="J36" s="1"/>
      <c r="K36" s="1"/>
    </row>
    <row r="37" spans="1:11" ht="25" customHeight="1">
      <c r="A37" s="1"/>
      <c r="B37" s="1"/>
      <c r="C37" s="1"/>
      <c r="D37" s="1"/>
      <c r="E37" s="1"/>
      <c r="F37" s="1"/>
      <c r="G37" s="1"/>
      <c r="H37" s="1"/>
      <c r="I37" s="1"/>
      <c r="J37" s="1"/>
      <c r="K37" s="1"/>
    </row>
    <row r="38" spans="1:11" ht="25" customHeight="1">
      <c r="A38" s="1"/>
      <c r="B38" s="1"/>
      <c r="C38" s="1"/>
      <c r="D38" s="1"/>
      <c r="E38" s="1"/>
      <c r="F38" s="1"/>
      <c r="G38" s="1"/>
      <c r="H38" s="1"/>
      <c r="I38" s="1"/>
      <c r="J38" s="1"/>
      <c r="K38" s="1"/>
    </row>
    <row r="39" spans="1:11" ht="25" customHeight="1">
      <c r="A39" s="1"/>
      <c r="B39" s="1"/>
      <c r="C39" s="1"/>
      <c r="D39" s="1"/>
      <c r="E39" s="1"/>
      <c r="F39" s="1"/>
      <c r="G39" s="1"/>
      <c r="H39" s="1"/>
      <c r="I39" s="1"/>
      <c r="J39" s="1"/>
      <c r="K39" s="1"/>
    </row>
    <row r="40" spans="1:11" ht="25" customHeight="1">
      <c r="A40" s="1"/>
      <c r="B40" s="1"/>
      <c r="C40" s="1"/>
      <c r="D40" s="1"/>
      <c r="E40" s="1"/>
      <c r="F40" s="1"/>
      <c r="G40" s="1"/>
      <c r="H40" s="1"/>
      <c r="I40" s="1"/>
      <c r="J40" s="1"/>
      <c r="K40" s="1"/>
    </row>
    <row r="41" spans="1:11" ht="25" customHeight="1">
      <c r="A41" s="1"/>
      <c r="B41" s="1"/>
      <c r="C41" s="1"/>
      <c r="D41" s="1"/>
      <c r="E41" s="1"/>
      <c r="F41" s="1"/>
      <c r="G41" s="1"/>
      <c r="H41" s="1"/>
      <c r="I41" s="1"/>
      <c r="J41" s="1"/>
      <c r="K41" s="1"/>
    </row>
    <row r="42" spans="1:11" ht="25" customHeight="1">
      <c r="A42" s="1"/>
      <c r="B42" s="1"/>
      <c r="C42" s="1"/>
      <c r="D42" s="1"/>
      <c r="E42" s="1"/>
      <c r="F42" s="1"/>
      <c r="G42" s="1"/>
      <c r="H42" s="1"/>
      <c r="I42" s="1"/>
      <c r="J42" s="1"/>
      <c r="K42" s="1"/>
    </row>
    <row r="43" spans="1:11" ht="25" customHeight="1">
      <c r="A43" s="1"/>
      <c r="B43" s="1"/>
      <c r="C43" s="1"/>
      <c r="D43" s="1"/>
      <c r="E43" s="1"/>
      <c r="F43" s="1"/>
      <c r="G43" s="1"/>
      <c r="H43" s="1"/>
      <c r="I43" s="1"/>
      <c r="J43" s="1"/>
      <c r="K43" s="1"/>
    </row>
    <row r="44" spans="1:11" ht="25" customHeight="1">
      <c r="A44" s="1"/>
      <c r="B44" s="1"/>
      <c r="C44" s="1"/>
      <c r="D44" s="1"/>
      <c r="E44" s="1"/>
      <c r="F44" s="1"/>
      <c r="G44" s="1"/>
      <c r="H44" s="1"/>
      <c r="I44" s="1"/>
      <c r="J44" s="1"/>
      <c r="K44" s="1"/>
    </row>
    <row r="45" spans="1:11" ht="25" customHeight="1">
      <c r="A45" s="1"/>
      <c r="B45" s="1"/>
      <c r="C45" s="1"/>
      <c r="D45" s="1"/>
      <c r="E45" s="1"/>
      <c r="F45" s="1"/>
      <c r="G45" s="1"/>
      <c r="H45" s="1"/>
      <c r="I45" s="1"/>
      <c r="J45" s="1"/>
      <c r="K45" s="1"/>
    </row>
  </sheetData>
  <mergeCells count="5">
    <mergeCell ref="B2:J2"/>
    <mergeCell ref="B3:J3"/>
    <mergeCell ref="B5:J5"/>
    <mergeCell ref="B6:J6"/>
    <mergeCell ref="B15:J15"/>
  </mergeCells>
  <conditionalFormatting sqref="C9:G13">
    <cfRule type="colorScale" priority="1">
      <colorScale>
        <cfvo type="min"/>
        <cfvo type="percentile" val="50"/>
        <cfvo type="max"/>
        <color rgb="FFE4EFF8"/>
        <color rgb="FFFFF0CB"/>
        <color rgb="FFE0A4A0"/>
      </colorScale>
    </cfRule>
  </conditionalFormatting>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B2E4F"/>
  </sheetPr>
  <dimension ref="A1:K45"/>
  <sheetViews>
    <sheetView showGridLines="0" workbookViewId="0">
      <pane ySplit="3" topLeftCell="A4" activePane="bottomLeft" state="frozen"/>
      <selection pane="bottomLeft" activeCell="F20" sqref="F20"/>
    </sheetView>
  </sheetViews>
  <sheetFormatPr baseColWidth="10" defaultColWidth="8.83203125" defaultRowHeight="14"/>
  <cols>
    <col min="1" max="1" width="3" customWidth="1"/>
    <col min="2" max="2" width="50" customWidth="1"/>
    <col min="3" max="10" width="21.6640625" customWidth="1"/>
  </cols>
  <sheetData>
    <row r="1" spans="1:11" ht="34" customHeight="1">
      <c r="A1" s="45"/>
      <c r="B1" s="45"/>
      <c r="C1" s="45"/>
      <c r="D1" s="45"/>
      <c r="E1" s="45"/>
      <c r="F1" s="45"/>
      <c r="G1" s="45"/>
      <c r="H1" s="45"/>
      <c r="I1" s="45"/>
      <c r="J1" s="45"/>
      <c r="K1" s="1"/>
    </row>
    <row r="2" spans="1:11" ht="46" customHeight="1">
      <c r="A2" s="45"/>
      <c r="B2" s="5" t="s">
        <v>87</v>
      </c>
      <c r="C2" s="5"/>
      <c r="D2" s="5"/>
      <c r="E2" s="5"/>
      <c r="F2" s="5"/>
      <c r="G2" s="5"/>
      <c r="H2" s="5"/>
      <c r="I2" s="5"/>
      <c r="J2" s="5"/>
      <c r="K2" s="1"/>
    </row>
    <row r="3" spans="1:11" ht="32" customHeight="1">
      <c r="A3" s="45"/>
      <c r="B3" s="46" t="s">
        <v>1</v>
      </c>
      <c r="C3" s="46" t="s">
        <v>1</v>
      </c>
      <c r="D3" s="46" t="s">
        <v>1</v>
      </c>
      <c r="E3" s="46" t="s">
        <v>1</v>
      </c>
      <c r="F3" s="46" t="s">
        <v>1</v>
      </c>
      <c r="G3" s="46" t="s">
        <v>1</v>
      </c>
      <c r="H3" s="46" t="s">
        <v>1</v>
      </c>
      <c r="I3" s="46" t="s">
        <v>1</v>
      </c>
      <c r="J3" s="46" t="s">
        <v>1</v>
      </c>
      <c r="K3" s="1"/>
    </row>
    <row r="4" spans="1:11" ht="34" customHeight="1">
      <c r="A4" s="45"/>
      <c r="B4" s="45"/>
      <c r="C4" s="45"/>
      <c r="D4" s="45"/>
      <c r="E4" s="45"/>
      <c r="F4" s="45"/>
      <c r="G4" s="45"/>
      <c r="H4" s="45"/>
      <c r="I4" s="45"/>
      <c r="J4" s="45"/>
      <c r="K4" s="1"/>
    </row>
    <row r="5" spans="1:11" ht="40" customHeight="1">
      <c r="A5" s="45"/>
      <c r="B5" s="47" t="s">
        <v>88</v>
      </c>
      <c r="C5" s="47" t="s">
        <v>88</v>
      </c>
      <c r="D5" s="47" t="s">
        <v>88</v>
      </c>
      <c r="E5" s="47" t="s">
        <v>88</v>
      </c>
      <c r="F5" s="47" t="s">
        <v>88</v>
      </c>
      <c r="G5" s="47" t="s">
        <v>88</v>
      </c>
      <c r="H5" s="47" t="s">
        <v>88</v>
      </c>
      <c r="I5" s="47" t="s">
        <v>88</v>
      </c>
      <c r="J5" s="47" t="s">
        <v>88</v>
      </c>
      <c r="K5" s="1"/>
    </row>
    <row r="6" spans="1:11" ht="62" customHeight="1">
      <c r="A6" s="45"/>
      <c r="B6" s="65" t="s">
        <v>89</v>
      </c>
      <c r="C6" s="66" t="s">
        <v>89</v>
      </c>
      <c r="D6" s="66" t="s">
        <v>89</v>
      </c>
      <c r="E6" s="66" t="s">
        <v>89</v>
      </c>
      <c r="F6" s="66" t="s">
        <v>89</v>
      </c>
      <c r="G6" s="66" t="s">
        <v>89</v>
      </c>
      <c r="H6" s="66" t="s">
        <v>89</v>
      </c>
      <c r="I6" s="66" t="s">
        <v>89</v>
      </c>
      <c r="J6" s="67" t="s">
        <v>89</v>
      </c>
      <c r="K6" s="1"/>
    </row>
    <row r="7" spans="1:11" ht="34" customHeight="1">
      <c r="A7" s="45"/>
      <c r="B7" s="45"/>
      <c r="C7" s="45"/>
      <c r="D7" s="45"/>
      <c r="E7" s="45"/>
      <c r="F7" s="45"/>
      <c r="G7" s="45"/>
      <c r="H7" s="45"/>
      <c r="I7" s="45"/>
      <c r="J7" s="45"/>
      <c r="K7" s="1"/>
    </row>
    <row r="8" spans="1:11" ht="48" customHeight="1">
      <c r="A8" s="45"/>
      <c r="B8" s="69" t="s">
        <v>90</v>
      </c>
      <c r="C8" s="69" t="s">
        <v>91</v>
      </c>
      <c r="D8" s="69" t="s">
        <v>92</v>
      </c>
      <c r="E8" s="69" t="s">
        <v>93</v>
      </c>
      <c r="F8" s="69" t="s">
        <v>94</v>
      </c>
      <c r="G8" s="69" t="s">
        <v>95</v>
      </c>
      <c r="H8" s="45"/>
      <c r="I8" s="45"/>
      <c r="J8" s="45"/>
      <c r="K8" s="1"/>
    </row>
    <row r="9" spans="1:11" ht="34" customHeight="1">
      <c r="A9" s="45"/>
      <c r="B9" s="77" t="s">
        <v>96</v>
      </c>
      <c r="C9" s="27">
        <v>0.04</v>
      </c>
      <c r="D9" s="27">
        <v>0.05</v>
      </c>
      <c r="E9" s="27"/>
      <c r="F9" s="78">
        <f>(1+D9)^2/(1+C9)-1</f>
        <v>6.0096153846153744E-2</v>
      </c>
      <c r="G9" s="87" t="str">
        <f>IF(NOT(ISNUMBER(E9)),"",(E9-F9)*10000)</f>
        <v/>
      </c>
      <c r="H9" s="45"/>
      <c r="I9" s="45"/>
      <c r="J9" s="45"/>
      <c r="K9" s="1"/>
    </row>
    <row r="10" spans="1:11" ht="34" customHeight="1">
      <c r="A10" s="45"/>
      <c r="B10" s="22" t="s">
        <v>97</v>
      </c>
      <c r="C10" s="27">
        <v>0.05</v>
      </c>
      <c r="D10" s="27">
        <v>0.05</v>
      </c>
      <c r="E10" s="27"/>
      <c r="F10" s="31">
        <f>(1+D10)^2/(1+C10)-1</f>
        <v>5.0000000000000044E-2</v>
      </c>
      <c r="G10" s="88" t="str">
        <f>IF(NOT(ISNUMBER(E10)),"",(E10-F10)*10000)</f>
        <v/>
      </c>
      <c r="H10" s="45"/>
      <c r="I10" s="45"/>
      <c r="J10" s="45"/>
      <c r="K10" s="1"/>
    </row>
    <row r="11" spans="1:11" ht="34" customHeight="1">
      <c r="A11" s="45"/>
      <c r="B11" s="77" t="s">
        <v>98</v>
      </c>
      <c r="C11" s="27">
        <v>7.0000000000000007E-2</v>
      </c>
      <c r="D11" s="27">
        <v>0.04</v>
      </c>
      <c r="E11" s="27"/>
      <c r="F11" s="78">
        <f>(1+D11)^2/(1+C11)-1</f>
        <v>1.0841121495327233E-2</v>
      </c>
      <c r="G11" s="87" t="str">
        <f>IF(NOT(ISNUMBER(E11)),"",(E11-F11)*10000)</f>
        <v/>
      </c>
      <c r="H11" s="45"/>
      <c r="I11" s="45"/>
      <c r="J11" s="45"/>
      <c r="K11" s="1"/>
    </row>
    <row r="12" spans="1:11" ht="34" customHeight="1">
      <c r="A12" s="45"/>
      <c r="B12" s="45"/>
      <c r="C12" s="45"/>
      <c r="D12" s="45"/>
      <c r="E12" s="45"/>
      <c r="F12" s="45"/>
      <c r="G12" s="45"/>
      <c r="H12" s="45"/>
      <c r="I12" s="45"/>
      <c r="J12" s="45"/>
      <c r="K12" s="1"/>
    </row>
    <row r="13" spans="1:11" ht="34" customHeight="1">
      <c r="A13" s="45"/>
      <c r="B13" s="45"/>
      <c r="C13" s="45"/>
      <c r="D13" s="45"/>
      <c r="E13" s="45"/>
      <c r="F13" s="45"/>
      <c r="G13" s="45"/>
      <c r="H13" s="45"/>
      <c r="I13" s="45"/>
      <c r="J13" s="45"/>
      <c r="K13" s="1"/>
    </row>
    <row r="14" spans="1:11" ht="40" customHeight="1">
      <c r="A14" s="45"/>
      <c r="B14" s="47" t="s">
        <v>99</v>
      </c>
      <c r="C14" s="47" t="s">
        <v>99</v>
      </c>
      <c r="D14" s="47" t="s">
        <v>99</v>
      </c>
      <c r="E14" s="47" t="s">
        <v>99</v>
      </c>
      <c r="F14" s="47" t="s">
        <v>99</v>
      </c>
      <c r="G14" s="47" t="s">
        <v>99</v>
      </c>
      <c r="H14" s="47" t="s">
        <v>99</v>
      </c>
      <c r="I14" s="47" t="s">
        <v>99</v>
      </c>
      <c r="J14" s="47" t="s">
        <v>99</v>
      </c>
      <c r="K14" s="1"/>
    </row>
    <row r="15" spans="1:11" ht="34" customHeight="1">
      <c r="A15" s="45"/>
      <c r="B15" s="45"/>
      <c r="C15" s="45"/>
      <c r="D15" s="45"/>
      <c r="E15" s="45"/>
      <c r="F15" s="45"/>
      <c r="G15" s="45"/>
      <c r="H15" s="45"/>
      <c r="I15" s="45"/>
      <c r="J15" s="45"/>
      <c r="K15" s="1"/>
    </row>
    <row r="16" spans="1:11" ht="34" customHeight="1">
      <c r="A16" s="45"/>
      <c r="B16" s="57" t="s">
        <v>100</v>
      </c>
      <c r="C16" s="58"/>
      <c r="D16" s="58"/>
      <c r="E16" s="59">
        <v>0.05</v>
      </c>
      <c r="F16" s="45"/>
      <c r="G16" s="45"/>
      <c r="H16" s="45"/>
      <c r="I16" s="45"/>
      <c r="J16" s="45"/>
      <c r="K16" s="1"/>
    </row>
    <row r="17" spans="1:11" ht="34" customHeight="1">
      <c r="A17" s="45"/>
      <c r="B17" s="57" t="s">
        <v>101</v>
      </c>
      <c r="C17" s="58"/>
      <c r="D17" s="58"/>
      <c r="E17" s="59">
        <v>7.0000000000000007E-2</v>
      </c>
      <c r="F17" s="45"/>
      <c r="G17" s="45"/>
      <c r="H17" s="45"/>
      <c r="I17" s="45"/>
      <c r="J17" s="45"/>
      <c r="K17" s="1"/>
    </row>
    <row r="18" spans="1:11" ht="34" customHeight="1">
      <c r="A18" s="45"/>
      <c r="B18" s="57" t="s">
        <v>102</v>
      </c>
      <c r="C18" s="58"/>
      <c r="D18" s="58"/>
      <c r="E18" s="59"/>
      <c r="F18" s="45"/>
      <c r="G18" s="45"/>
      <c r="H18" s="45"/>
      <c r="I18" s="45"/>
      <c r="J18" s="45"/>
      <c r="K18" s="1"/>
    </row>
    <row r="19" spans="1:11" ht="34" customHeight="1">
      <c r="A19" s="45"/>
      <c r="B19" s="57" t="s">
        <v>103</v>
      </c>
      <c r="C19" s="58"/>
      <c r="D19" s="58"/>
      <c r="E19" s="89">
        <f>((1+E16)*(1+E17))^(1/2)-1</f>
        <v>5.9952829139108488E-2</v>
      </c>
      <c r="F19" s="45"/>
      <c r="G19" s="45"/>
      <c r="H19" s="45"/>
      <c r="I19" s="45"/>
      <c r="J19" s="45"/>
      <c r="K19" s="1"/>
    </row>
    <row r="20" spans="1:11" ht="34" customHeight="1">
      <c r="A20" s="45"/>
      <c r="B20" s="45"/>
      <c r="C20" s="45"/>
      <c r="D20" s="45"/>
      <c r="E20" s="45"/>
      <c r="F20" s="45"/>
      <c r="G20" s="45"/>
      <c r="H20" s="45"/>
      <c r="I20" s="45"/>
      <c r="J20" s="45"/>
      <c r="K20" s="1"/>
    </row>
    <row r="21" spans="1:11" ht="34" customHeight="1">
      <c r="A21" s="45"/>
      <c r="B21" s="45"/>
      <c r="C21" s="45"/>
      <c r="D21" s="45"/>
      <c r="E21" s="45"/>
      <c r="F21" s="45"/>
      <c r="G21" s="45"/>
      <c r="H21" s="45"/>
      <c r="I21" s="45"/>
      <c r="J21" s="45"/>
      <c r="K21" s="1"/>
    </row>
    <row r="22" spans="1:11" ht="62" customHeight="1">
      <c r="A22" s="45"/>
      <c r="B22" s="48" t="s">
        <v>104</v>
      </c>
      <c r="C22" s="49" t="s">
        <v>104</v>
      </c>
      <c r="D22" s="49" t="s">
        <v>104</v>
      </c>
      <c r="E22" s="49" t="s">
        <v>104</v>
      </c>
      <c r="F22" s="49" t="s">
        <v>104</v>
      </c>
      <c r="G22" s="49" t="s">
        <v>104</v>
      </c>
      <c r="H22" s="49" t="s">
        <v>104</v>
      </c>
      <c r="I22" s="49" t="s">
        <v>104</v>
      </c>
      <c r="J22" s="50" t="s">
        <v>104</v>
      </c>
      <c r="K22" s="1"/>
    </row>
    <row r="23" spans="1:11" ht="62" customHeight="1">
      <c r="A23" s="45"/>
      <c r="B23" s="54" t="s">
        <v>105</v>
      </c>
      <c r="C23" s="55" t="s">
        <v>105</v>
      </c>
      <c r="D23" s="55" t="s">
        <v>105</v>
      </c>
      <c r="E23" s="55" t="s">
        <v>105</v>
      </c>
      <c r="F23" s="55" t="s">
        <v>105</v>
      </c>
      <c r="G23" s="55" t="s">
        <v>105</v>
      </c>
      <c r="H23" s="55" t="s">
        <v>105</v>
      </c>
      <c r="I23" s="55" t="s">
        <v>105</v>
      </c>
      <c r="J23" s="56" t="s">
        <v>105</v>
      </c>
      <c r="K23" s="1"/>
    </row>
    <row r="24" spans="1:11" ht="25" customHeight="1">
      <c r="A24" s="1"/>
      <c r="B24" s="1"/>
      <c r="C24" s="1"/>
      <c r="D24" s="1"/>
      <c r="E24" s="1"/>
      <c r="F24" s="1"/>
      <c r="G24" s="1"/>
      <c r="H24" s="1"/>
      <c r="I24" s="1"/>
      <c r="J24" s="1"/>
      <c r="K24" s="1"/>
    </row>
    <row r="25" spans="1:11" ht="25" customHeight="1">
      <c r="A25" s="1"/>
      <c r="B25" s="1"/>
      <c r="C25" s="1"/>
      <c r="D25" s="1"/>
      <c r="E25" s="1"/>
      <c r="F25" s="1"/>
      <c r="G25" s="1"/>
      <c r="H25" s="1"/>
      <c r="I25" s="1"/>
      <c r="J25" s="1"/>
      <c r="K25" s="1"/>
    </row>
    <row r="26" spans="1:11" ht="25" customHeight="1">
      <c r="A26" s="1"/>
      <c r="B26" s="1"/>
      <c r="C26" s="1"/>
      <c r="D26" s="1"/>
      <c r="E26" s="1"/>
      <c r="F26" s="1"/>
      <c r="G26" s="1"/>
      <c r="H26" s="1"/>
      <c r="I26" s="1"/>
      <c r="J26" s="1"/>
      <c r="K26" s="1"/>
    </row>
    <row r="27" spans="1:11" ht="25" customHeight="1">
      <c r="A27" s="1"/>
      <c r="B27" s="1"/>
      <c r="C27" s="1"/>
      <c r="D27" s="1"/>
      <c r="E27" s="1"/>
      <c r="F27" s="1"/>
      <c r="G27" s="1"/>
      <c r="H27" s="1"/>
      <c r="I27" s="1"/>
      <c r="J27" s="1"/>
      <c r="K27" s="1"/>
    </row>
    <row r="28" spans="1:11" ht="25" customHeight="1">
      <c r="A28" s="1"/>
      <c r="B28" s="1"/>
      <c r="C28" s="1"/>
      <c r="D28" s="1"/>
      <c r="E28" s="1"/>
      <c r="F28" s="1"/>
      <c r="G28" s="1"/>
      <c r="H28" s="1"/>
      <c r="I28" s="1"/>
      <c r="J28" s="1"/>
      <c r="K28" s="1"/>
    </row>
    <row r="29" spans="1:11" ht="25" customHeight="1">
      <c r="A29" s="1"/>
      <c r="B29" s="1"/>
      <c r="C29" s="1"/>
      <c r="D29" s="1"/>
      <c r="E29" s="1"/>
      <c r="F29" s="1"/>
      <c r="G29" s="1"/>
      <c r="H29" s="1"/>
      <c r="I29" s="1"/>
      <c r="J29" s="1"/>
      <c r="K29" s="1"/>
    </row>
    <row r="30" spans="1:11" ht="25" customHeight="1">
      <c r="A30" s="1"/>
      <c r="B30" s="1"/>
      <c r="C30" s="1"/>
      <c r="D30" s="1"/>
      <c r="E30" s="1"/>
      <c r="F30" s="1"/>
      <c r="G30" s="1"/>
      <c r="H30" s="1"/>
      <c r="I30" s="1"/>
      <c r="J30" s="1"/>
      <c r="K30" s="1"/>
    </row>
    <row r="31" spans="1:11" ht="25" customHeight="1">
      <c r="A31" s="1"/>
      <c r="B31" s="1"/>
      <c r="C31" s="1"/>
      <c r="D31" s="1"/>
      <c r="E31" s="1"/>
      <c r="F31" s="1"/>
      <c r="G31" s="1"/>
      <c r="H31" s="1"/>
      <c r="I31" s="1"/>
      <c r="J31" s="1"/>
      <c r="K31" s="1"/>
    </row>
    <row r="32" spans="1:11" ht="25" customHeight="1">
      <c r="A32" s="1"/>
      <c r="B32" s="1"/>
      <c r="C32" s="1"/>
      <c r="D32" s="1"/>
      <c r="E32" s="1"/>
      <c r="F32" s="1"/>
      <c r="G32" s="1"/>
      <c r="H32" s="1"/>
      <c r="I32" s="1"/>
      <c r="J32" s="1"/>
      <c r="K32" s="1"/>
    </row>
    <row r="33" spans="1:11" ht="25" customHeight="1">
      <c r="A33" s="1"/>
      <c r="B33" s="1"/>
      <c r="C33" s="1"/>
      <c r="D33" s="1"/>
      <c r="E33" s="1"/>
      <c r="F33" s="1"/>
      <c r="G33" s="1"/>
      <c r="H33" s="1"/>
      <c r="I33" s="1"/>
      <c r="J33" s="1"/>
      <c r="K33" s="1"/>
    </row>
    <row r="34" spans="1:11" ht="25" customHeight="1">
      <c r="A34" s="1"/>
      <c r="B34" s="1"/>
      <c r="C34" s="1"/>
      <c r="D34" s="1"/>
      <c r="E34" s="1"/>
      <c r="F34" s="1"/>
      <c r="G34" s="1"/>
      <c r="H34" s="1"/>
      <c r="I34" s="1"/>
      <c r="J34" s="1"/>
      <c r="K34" s="1"/>
    </row>
    <row r="35" spans="1:11" ht="25" customHeight="1">
      <c r="A35" s="1"/>
      <c r="B35" s="1"/>
      <c r="C35" s="1"/>
      <c r="D35" s="1"/>
      <c r="E35" s="1"/>
      <c r="F35" s="1"/>
      <c r="G35" s="1"/>
      <c r="H35" s="1"/>
      <c r="I35" s="1"/>
      <c r="J35" s="1"/>
      <c r="K35" s="1"/>
    </row>
    <row r="36" spans="1:11" ht="25" customHeight="1">
      <c r="A36" s="1"/>
      <c r="B36" s="1"/>
      <c r="C36" s="1"/>
      <c r="D36" s="1"/>
      <c r="E36" s="1"/>
      <c r="F36" s="1"/>
      <c r="G36" s="1"/>
      <c r="H36" s="1"/>
      <c r="I36" s="1"/>
      <c r="J36" s="1"/>
      <c r="K36" s="1"/>
    </row>
    <row r="37" spans="1:11" ht="25" customHeight="1">
      <c r="A37" s="1"/>
      <c r="B37" s="1"/>
      <c r="C37" s="1"/>
      <c r="D37" s="1"/>
      <c r="E37" s="1"/>
      <c r="F37" s="1"/>
      <c r="G37" s="1"/>
      <c r="H37" s="1"/>
      <c r="I37" s="1"/>
      <c r="J37" s="1"/>
      <c r="K37" s="1"/>
    </row>
    <row r="38" spans="1:11" ht="25" customHeight="1">
      <c r="A38" s="1"/>
      <c r="B38" s="1"/>
      <c r="C38" s="1"/>
      <c r="D38" s="1"/>
      <c r="E38" s="1"/>
      <c r="F38" s="1"/>
      <c r="G38" s="1"/>
      <c r="H38" s="1"/>
      <c r="I38" s="1"/>
      <c r="J38" s="1"/>
      <c r="K38" s="1"/>
    </row>
    <row r="39" spans="1:11" ht="25" customHeight="1">
      <c r="A39" s="1"/>
      <c r="B39" s="1"/>
      <c r="C39" s="1"/>
      <c r="D39" s="1"/>
      <c r="E39" s="1"/>
      <c r="F39" s="1"/>
      <c r="G39" s="1"/>
      <c r="H39" s="1"/>
      <c r="I39" s="1"/>
      <c r="J39" s="1"/>
      <c r="K39" s="1"/>
    </row>
    <row r="40" spans="1:11" ht="25" customHeight="1">
      <c r="A40" s="1"/>
      <c r="B40" s="1"/>
      <c r="C40" s="1"/>
      <c r="D40" s="1"/>
      <c r="E40" s="1"/>
      <c r="F40" s="1"/>
      <c r="G40" s="1"/>
      <c r="H40" s="1"/>
      <c r="I40" s="1"/>
      <c r="J40" s="1"/>
      <c r="K40" s="1"/>
    </row>
    <row r="41" spans="1:11" ht="25" customHeight="1">
      <c r="A41" s="1"/>
      <c r="B41" s="1"/>
      <c r="C41" s="1"/>
      <c r="D41" s="1"/>
      <c r="E41" s="1"/>
      <c r="F41" s="1"/>
      <c r="G41" s="1"/>
      <c r="H41" s="1"/>
      <c r="I41" s="1"/>
      <c r="J41" s="1"/>
      <c r="K41" s="1"/>
    </row>
    <row r="42" spans="1:11" ht="25" customHeight="1">
      <c r="A42" s="1"/>
      <c r="B42" s="1"/>
      <c r="C42" s="1"/>
      <c r="D42" s="1"/>
      <c r="E42" s="1"/>
      <c r="F42" s="1"/>
      <c r="G42" s="1"/>
      <c r="H42" s="1"/>
      <c r="I42" s="1"/>
      <c r="J42" s="1"/>
      <c r="K42" s="1"/>
    </row>
    <row r="43" spans="1:11" ht="25" customHeight="1">
      <c r="A43" s="1"/>
      <c r="B43" s="1"/>
      <c r="C43" s="1"/>
      <c r="D43" s="1"/>
      <c r="E43" s="1"/>
      <c r="F43" s="1"/>
      <c r="G43" s="1"/>
      <c r="H43" s="1"/>
      <c r="I43" s="1"/>
      <c r="J43" s="1"/>
      <c r="K43" s="1"/>
    </row>
    <row r="44" spans="1:11" ht="25" customHeight="1">
      <c r="A44" s="1"/>
      <c r="B44" s="1"/>
      <c r="C44" s="1"/>
      <c r="D44" s="1"/>
      <c r="E44" s="1"/>
      <c r="F44" s="1"/>
      <c r="G44" s="1"/>
      <c r="H44" s="1"/>
      <c r="I44" s="1"/>
      <c r="J44" s="1"/>
      <c r="K44" s="1"/>
    </row>
    <row r="45" spans="1:11" ht="25" customHeight="1">
      <c r="A45" s="1"/>
      <c r="B45" s="1"/>
      <c r="C45" s="1"/>
      <c r="D45" s="1"/>
      <c r="E45" s="1"/>
      <c r="F45" s="1"/>
      <c r="G45" s="1"/>
      <c r="H45" s="1"/>
      <c r="I45" s="1"/>
      <c r="J45" s="1"/>
      <c r="K45" s="1"/>
    </row>
  </sheetData>
  <mergeCells count="11">
    <mergeCell ref="B23:J23"/>
    <mergeCell ref="B16:D16"/>
    <mergeCell ref="B17:D17"/>
    <mergeCell ref="B18:D18"/>
    <mergeCell ref="B19:D19"/>
    <mergeCell ref="B22:J22"/>
    <mergeCell ref="B2:J2"/>
    <mergeCell ref="B3:J3"/>
    <mergeCell ref="B5:J5"/>
    <mergeCell ref="B6:J6"/>
    <mergeCell ref="B14:J14"/>
  </mergeCells>
  <conditionalFormatting sqref="G9:G11">
    <cfRule type="cellIs" dxfId="5" priority="1" operator="between">
      <formula>-1</formula>
      <formula>1</formula>
    </cfRule>
  </conditionalFormatting>
  <conditionalFormatting sqref="G9:G11">
    <cfRule type="cellIs" dxfId="4" priority="2" operator="notBetween">
      <formula>-1</formula>
      <formula>1</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Contents</vt:lpstr>
      <vt:lpstr>Concepts</vt:lpstr>
      <vt:lpstr>Worked Example</vt:lpstr>
      <vt:lpstr>Spot Curve</vt:lpstr>
      <vt:lpstr>Forward Calculator</vt:lpstr>
      <vt:lpstr>Money Markets</vt:lpstr>
      <vt:lpstr>FRA in Derivatives</vt:lpstr>
      <vt:lpstr>Sensitivity</vt:lpstr>
      <vt:lpstr>Practice</vt:lpstr>
      <vt:lpstr>Q and A</vt:lpstr>
      <vt:lpstr>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Ravichandran Vaidyanathan</cp:lastModifiedBy>
  <dcterms:created xsi:type="dcterms:W3CDTF">2026-09-08T03:28:32Z</dcterms:created>
  <dcterms:modified xsi:type="dcterms:W3CDTF">2026-09-08T03:30:45Z</dcterms:modified>
</cp:coreProperties>
</file>