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Summary" sheetId="2" state="visible" r:id="rId4"/>
    <sheet name="Bullet" sheetId="3" state="visible" r:id="rId5"/>
    <sheet name="Ladder" sheetId="4" state="visible" r:id="rId6"/>
    <sheet name="Barbell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<sst xmlns="http://schemas.openxmlformats.org/spreadsheetml/2006/main" count="245" uniqueCount="138">
  <si>
    <t xml:space="preserve">BULLET, LADDER &amp; BARBELL — PRICE CHANGES WITH DURATION &amp; CONVEXITY</t>
  </si>
  <si>
    <t xml:space="preserve">Three independent illustrations of the same $10 million, the same yield and the same duration</t>
  </si>
  <si>
    <t xml:space="preserve">What is each strategy?</t>
  </si>
  <si>
    <t xml:space="preserve">Strategy</t>
  </si>
  <si>
    <t xml:space="preserve">Idea</t>
  </si>
  <si>
    <t xml:space="preserve">This workbook's example</t>
  </si>
  <si>
    <t xml:space="preserve">Everyday picture</t>
  </si>
  <si>
    <t xml:space="preserve">Bullet</t>
  </si>
  <si>
    <t xml:space="preserve">All money matures at ONE date</t>
  </si>
  <si>
    <t xml:space="preserve">$10M in 5.5-year zero-coupon bonds</t>
  </si>
  <si>
    <t xml:space="preserve">One fixed deposit for college fees</t>
  </si>
  <si>
    <t xml:space="preserve">Ladder</t>
  </si>
  <si>
    <t xml:space="preserve">Equal amounts maturing EVERY year</t>
  </si>
  <si>
    <t xml:space="preserve">$1M in each of 1, 2, 3 … 10-year zeros</t>
  </si>
  <si>
    <t xml:space="preserve">Ten FDs, one maturing each year</t>
  </si>
  <si>
    <t xml:space="preserve">Barbell</t>
  </si>
  <si>
    <t xml:space="preserve">Only the TWO ENDS, nothing in the middle</t>
  </si>
  <si>
    <t xml:space="preserve">$5M in 1-year + $5M in 10-year zeros</t>
  </si>
  <si>
    <t xml:space="preserve">Emergency FD + long-term FD</t>
  </si>
  <si>
    <t xml:space="preserve">Formulas used (zero-coupon bonds, annual compounding, flat yield y)</t>
  </si>
  <si>
    <t xml:space="preserve">Measure</t>
  </si>
  <si>
    <t xml:space="preserve">Formula</t>
  </si>
  <si>
    <t xml:space="preserve">Excel</t>
  </si>
  <si>
    <t xml:space="preserve">Meaning</t>
  </si>
  <si>
    <t xml:space="preserve">Price per 100</t>
  </si>
  <si>
    <t xml:space="preserve">P = 100 / (1+y)^T</t>
  </si>
  <si>
    <t xml:space="preserve">=100/(1+y)^T</t>
  </si>
  <si>
    <t xml:space="preserve">Today's value of 100 paid at T</t>
  </si>
  <si>
    <t xml:space="preserve">Macaulay duration</t>
  </si>
  <si>
    <t xml:space="preserve">D = T (one cash flow)</t>
  </si>
  <si>
    <t xml:space="preserve">=T</t>
  </si>
  <si>
    <t xml:space="preserve">Average time to get your money back</t>
  </si>
  <si>
    <t xml:space="preserve">Modified duration</t>
  </si>
  <si>
    <t xml:space="preserve">MD = D / (1+y)</t>
  </si>
  <si>
    <t xml:space="preserve">=T/(1+y)</t>
  </si>
  <si>
    <t xml:space="preserve">% price change for a 1.00 change in yield</t>
  </si>
  <si>
    <t xml:space="preserve">Convexity</t>
  </si>
  <si>
    <t xml:space="preserve">C = T(T+1) / (1+y)²</t>
  </si>
  <si>
    <t xml:space="preserve">=T*(T+1)/(1+y)^2</t>
  </si>
  <si>
    <t xml:space="preserve">Curvature: how fast MD itself changes</t>
  </si>
  <si>
    <t xml:space="preserve">Portfolio MD / C</t>
  </si>
  <si>
    <t xml:space="preserve">Σ weight × measure</t>
  </si>
  <si>
    <t xml:space="preserve">=SUMPRODUCT(w, MD)</t>
  </si>
  <si>
    <t xml:space="preserve">Weights are market values</t>
  </si>
  <si>
    <t xml:space="preserve">Duration estimate</t>
  </si>
  <si>
    <t xml:space="preserve">%ΔP ≈ −MD × Δy</t>
  </si>
  <si>
    <t xml:space="preserve">=−MD*Δy</t>
  </si>
  <si>
    <t xml:space="preserve">Straight-line (first-order) estimate</t>
  </si>
  <si>
    <t xml:space="preserve">Duration + convexity</t>
  </si>
  <si>
    <t xml:space="preserve">%ΔP ≈ −MD×Δy + ½×C×Δy²</t>
  </si>
  <si>
    <t xml:space="preserve">=−MD*Δy+0.5*C*Δy^2</t>
  </si>
  <si>
    <t xml:space="preserve">Adds the curvature correction</t>
  </si>
  <si>
    <t xml:space="preserve">Exact repricing</t>
  </si>
  <si>
    <t xml:space="preserve">Σ Face / (1+y+Δy)^T</t>
  </si>
  <si>
    <t xml:space="preserve">=SUMPRODUCT(Face/(1+y+Δy)^T)</t>
  </si>
  <si>
    <t xml:space="preserve">The true answer, used to judge the estimates</t>
  </si>
  <si>
    <t xml:space="preserve">DV01</t>
  </si>
  <si>
    <t xml:space="preserve">Value × MD × 0.0001</t>
  </si>
  <si>
    <t xml:space="preserve">=Value*MD*0.0001</t>
  </si>
  <si>
    <t xml:space="preserve">$ change for a 1 bp move</t>
  </si>
  <si>
    <t xml:space="preserve">How to use</t>
  </si>
  <si>
    <t xml:space="preserve">Each strategy sheet is independent: change its blue cells (investment, yield, maturities, weights, test shock).</t>
  </si>
  <si>
    <t xml:space="preserve">Read the portfolio's Macaulay duration, modified duration, convexity and DV01 in the totals row.</t>
  </si>
  <si>
    <t xml:space="preserve">The 'Quick check' box shows the $ and % price change for one yield shock: duration only, duration + convexity, and exact.</t>
  </si>
  <si>
    <t xml:space="preserve">The 'Yield change table' runs −300 to +300 bp and charts the three answers. Note how convexity closes the gap to exact.</t>
  </si>
  <si>
    <t xml:space="preserve">The Summary sheet compares the three strategies side by side. All three start with the same duration; the barbell has the most convexity.</t>
  </si>
  <si>
    <t xml:space="preserve">Colour legend</t>
  </si>
  <si>
    <t xml:space="preserve">10,000,000</t>
  </si>
  <si>
    <t xml:space="preserve">Input — change me</t>
  </si>
  <si>
    <t xml:space="preserve">Calculated on the same sheet</t>
  </si>
  <si>
    <t xml:space="preserve">Link</t>
  </si>
  <si>
    <t xml:space="preserve">Pulled from another sheet</t>
  </si>
  <si>
    <t xml:space="preserve">Illustrative teaching example. Flat 6% yield, zero-coupon bonds, instantaneous parallel yield shocks. Not investment advice.</t>
  </si>
  <si>
    <t xml:space="preserve">Prof. V. Ravichandran  |  The Mountain Path Academy  |  https://themountainpathacademy.com</t>
  </si>
  <si>
    <t xml:space="preserve">SUMMARY — BULLET vs LADDER vs BARBELL</t>
  </si>
  <si>
    <t xml:space="preserve">Pulled live from the three strategy sheets</t>
  </si>
  <si>
    <t xml:space="preserve">Portfolio measures</t>
  </si>
  <si>
    <t xml:space="preserve">What it tells you</t>
  </si>
  <si>
    <t xml:space="preserve">Holdings</t>
  </si>
  <si>
    <t xml:space="preserve">5.5Y only</t>
  </si>
  <si>
    <t xml:space="preserve">1Y to 10Y, equal</t>
  </si>
  <si>
    <t xml:space="preserve">1Y + 10Y only</t>
  </si>
  <si>
    <t xml:space="preserve">Where the money sits</t>
  </si>
  <si>
    <t xml:space="preserve">Total investment ($)</t>
  </si>
  <si>
    <t xml:space="preserve">Same money in each</t>
  </si>
  <si>
    <t xml:space="preserve">Yield</t>
  </si>
  <si>
    <t xml:space="preserve">Same flat yield by default</t>
  </si>
  <si>
    <t xml:space="preserve">Macaulay duration (yrs)</t>
  </si>
  <si>
    <t xml:space="preserve">Same by design: 5.5 years</t>
  </si>
  <si>
    <t xml:space="preserve">Same first-order rate risk</t>
  </si>
  <si>
    <t xml:space="preserve">Rises: bullet &lt; ladder &lt; barbell</t>
  </si>
  <si>
    <t xml:space="preserve">DV01 ($ per bp)</t>
  </si>
  <si>
    <t xml:space="preserve">Same $ risk for a 1 bp move</t>
  </si>
  <si>
    <t xml:space="preserve">Exact % price change for parallel yield moves</t>
  </si>
  <si>
    <t xml:space="preserve">Yield change (bp)</t>
  </si>
  <si>
    <t xml:space="preserve">Best performer</t>
  </si>
  <si>
    <t xml:space="preserve">Barbell is the best performer for every parallel move, up or down, because it has the most convexity. But this is not free: with an upward-sloping curve it would usually earn a LOWER yield, and it loses when the curve twists (e.g. the middle maturities fall in yield). Here all three use the same flat yield to isolate the convexity effect.</t>
  </si>
  <si>
    <t xml:space="preserve">Quick check at each sheet's test shock</t>
  </si>
  <si>
    <t xml:space="preserve">Method</t>
  </si>
  <si>
    <t xml:space="preserve">Note</t>
  </si>
  <si>
    <t xml:space="preserve">Test shock (bp)</t>
  </si>
  <si>
    <t xml:space="preserve">Set on each strategy sheet</t>
  </si>
  <si>
    <t xml:space="preserve">Duration only</t>
  </si>
  <si>
    <t xml:space="preserve">Exact</t>
  </si>
  <si>
    <t xml:space="preserve">BULLET — ALL MONEY MATURES AT ONE DATE</t>
  </si>
  <si>
    <t xml:space="preserve">$10 million in a single 5.5-year zero-coupon bond</t>
  </si>
  <si>
    <t xml:space="preserve">Inputs (blue cells)</t>
  </si>
  <si>
    <t xml:space="preserve">Inputs on this sheet only affect this strategy. Weights must add to 100%.</t>
  </si>
  <si>
    <t xml:space="preserve">Flat yield (annual)</t>
  </si>
  <si>
    <t xml:space="preserve">Test yield change (bp)</t>
  </si>
  <si>
    <t xml:space="preserve">Step 1 — Holdings: price, duration and convexity of each bond</t>
  </si>
  <si>
    <t xml:space="preserve">Maturity T (yrs)</t>
  </si>
  <si>
    <t xml:space="preserve">Weight</t>
  </si>
  <si>
    <t xml:space="preserve">Amount invested ($)</t>
  </si>
  <si>
    <t xml:space="preserve">Face value ($)</t>
  </si>
  <si>
    <t xml:space="preserve">Macaulay D</t>
  </si>
  <si>
    <t xml:space="preserve">Modified D</t>
  </si>
  <si>
    <t xml:space="preserve">Weight × MD</t>
  </si>
  <si>
    <t xml:space="preserve">Weight × C</t>
  </si>
  <si>
    <t xml:space="preserve">Portfolio</t>
  </si>
  <si>
    <t xml:space="preserve">Step 2 — Quick check: what happens to the price if yields change by the test amount?</t>
  </si>
  <si>
    <t xml:space="preserve">% price change</t>
  </si>
  <si>
    <t xml:space="preserve">$ value change</t>
  </si>
  <si>
    <t xml:space="preserve">New value ($)</t>
  </si>
  <si>
    <t xml:space="preserve">Error vs exact</t>
  </si>
  <si>
    <t xml:space="preserve">Duration only: −MD×Δy</t>
  </si>
  <si>
    <t xml:space="preserve">Convexity adjustment: ½×C×Δy²</t>
  </si>
  <si>
    <t xml:space="preserve">Reading it: the duration line is a straight-line estimate; adding ½×C×Δy² bends it towards the exact answer. The error column shows how much each estimate misses the exact repricing.</t>
  </si>
  <si>
    <t xml:space="preserve">Step 3 — Yield change table (−300 to +300 bp) and chart</t>
  </si>
  <si>
    <t xml:space="preserve">Δy (decimal)</t>
  </si>
  <si>
    <t xml:space="preserve">New value — exact ($)</t>
  </si>
  <si>
    <t xml:space="preserve">Error: duration only</t>
  </si>
  <si>
    <t xml:space="preserve">Error: dur + conv</t>
  </si>
  <si>
    <t xml:space="preserve">Duration-only always UNDERSTATES the price (negative error) because the true price–yield curve bends upward. Adding convexity removes most of the error; what remains is the higher-order effect, largest for long maturities and big moves.</t>
  </si>
  <si>
    <t xml:space="preserve">LADDER — EQUAL AMOUNTS MATURING EVERY YEAR</t>
  </si>
  <si>
    <t xml:space="preserve">$1 million in each zero-coupon bond from 1 to 10 years</t>
  </si>
  <si>
    <t xml:space="preserve">BARBELL — ONLY THE TWO ENDS, NOTHING IN THE MIDDLE</t>
  </si>
  <si>
    <t xml:space="preserve">$5 million in a 1-year and $5 million in a 10-year zero-coupon bond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</si>
</sst>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\$#,##0;&quot;($&quot;#,##0\);\-"/>
    <numFmt numFmtId="166" formatCode="0.00%;\(0.00%\);0.00%"/>
    <numFmt numFmtId="167" formatCode="0.00"/>
    <numFmt numFmtId="168" formatCode="0.0000"/>
    <numFmt numFmtId="169" formatCode="\+0&quot; bp&quot;;\-0&quot; bp&quot;;0&quot; bp&quot;"/>
    <numFmt numFmtId="170" formatCode="0&quot; bp&quot;"/>
    <numFmt numFmtId="171" formatCode="0.000%;\(0.000%\);0.000%"/>
    <numFmt numFmtId="172" formatCode="0%"/>
    <numFmt numFmtId="173" formatCode="0&quot; bp&quot;;\-0&quot; bp&quot;"/>
    <numFmt numFmtId="174" formatCode="0.0"/>
    <numFmt numFmtId="175" formatCode="0;\-0;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D700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1"/>
      <color rgb="FF0033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3366"/>
      <name val="Arial"/>
      <family val="0"/>
      <charset val="1"/>
    </font>
    <font>
      <sz val="10"/>
      <name val="Arial"/>
      <family val="0"/>
      <charset val="1"/>
    </font>
    <font>
      <sz val="10"/>
      <name val="Consolas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9"/>
      <color rgb="FF404040"/>
      <name val="Arial"/>
      <family val="0"/>
      <charset val="1"/>
    </font>
    <font>
      <b val="true"/>
      <sz val="9"/>
      <color rgb="FFFFD7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i val="true"/>
      <sz val="9"/>
      <name val="Arial"/>
      <family val="0"/>
      <charset val="1"/>
    </font>
    <font>
      <b val="true"/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3366"/>
        <bgColor rgb="FF004D80"/>
      </patternFill>
    </fill>
    <fill>
      <patternFill patternType="solid">
        <fgColor rgb="FF004D80"/>
        <bgColor rgb="FF003366"/>
      </patternFill>
    </fill>
    <fill>
      <patternFill patternType="solid">
        <fgColor rgb="FFADD8E6"/>
        <bgColor rgb="FFB7C9DC"/>
      </patternFill>
    </fill>
    <fill>
      <patternFill patternType="solid">
        <fgColor rgb="FFEAF2FA"/>
        <bgColor rgb="FFFFFFFF"/>
      </patternFill>
    </fill>
    <fill>
      <patternFill patternType="solid">
        <fgColor rgb="FFFFF2CC"/>
        <bgColor rgb="FFEAF2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9DC"/>
      </left>
      <right style="thin">
        <color rgb="FFB7C9DC"/>
      </right>
      <top style="thin">
        <color rgb="FFB7C9DC"/>
      </top>
      <bottom style="thin">
        <color rgb="FFB7C9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9DC"/>
      <rgbColor rgb="FF878787"/>
      <rgbColor rgb="FF9999FF"/>
      <rgbColor rgb="FF993366"/>
      <rgbColor rgb="FFFFF2CC"/>
      <rgbColor rgb="FFEAF2FA"/>
      <rgbColor rgb="FF660066"/>
      <rgbColor rgb="FFFF8080"/>
      <rgbColor rgb="FF004D8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ADD8E6"/>
      <rgbColor rgb="FFCCFFCC"/>
      <rgbColor rgb="FFFFFF99"/>
      <rgbColor rgb="FF9FC0E8"/>
      <rgbColor rgb="FFFF99CC"/>
      <rgbColor rgb="FFCC99FF"/>
      <rgbColor rgb="FFFFCC99"/>
      <rgbColor rgb="FF3366FF"/>
      <rgbColor rgb="FF34CAB6"/>
      <rgbColor rgb="FF99CC00"/>
      <rgbColor rgb="FFFFD700"/>
      <rgbColor rgb="FFFFC000"/>
      <rgbColor rgb="FFFF6600"/>
      <rgbColor rgb="FF666699"/>
      <rgbColor rgb="FF969696"/>
      <rgbColor rgb="FF003366"/>
      <rgbColor rgb="FF4F9DD9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Same duration, rising convexity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0336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Summary!$C$5:$E$5</c:f>
              <c:strCache>
                <c:ptCount val="3"/>
                <c:pt idx="0">
                  <c:v>Bullet</c:v>
                </c:pt>
                <c:pt idx="1">
                  <c:v>Ladder</c:v>
                </c:pt>
                <c:pt idx="2">
                  <c:v>Barbell</c:v>
                </c:pt>
              </c:strCache>
            </c:strRef>
          </c:cat>
          <c:val>
            <c:numRef>
              <c:f>Summary!$C$11:$E$11</c:f>
              <c:numCache>
                <c:formatCode>0.0000</c:formatCode>
                <c:ptCount val="3"/>
                <c:pt idx="0">
                  <c:v>31.8173727305091</c:v>
                </c:pt>
                <c:pt idx="1">
                  <c:v>39.1598433606266</c:v>
                </c:pt>
                <c:pt idx="2">
                  <c:v>49.8398006407974</c:v>
                </c:pt>
              </c:numCache>
            </c:numRef>
          </c:val>
        </c:ser>
        <c:gapWidth val="150"/>
        <c:overlap val="0"/>
        <c:axId val="43559919"/>
        <c:axId val="74743882"/>
      </c:barChart>
      <c:catAx>
        <c:axId val="435599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743882"/>
        <c:crosses val="autoZero"/>
        <c:auto val="1"/>
        <c:lblAlgn val="ctr"/>
        <c:lblOffset val="100"/>
        <c:noMultiLvlLbl val="0"/>
      </c:catAx>
      <c:valAx>
        <c:axId val="7474388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Convexity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55991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Exact % price change vs yield change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"Bullet"</c:f>
              <c:strCache>
                <c:ptCount val="1"/>
                <c:pt idx="0">
                  <c:v>Bullet</c:v>
                </c:pt>
              </c:strCache>
            </c:strRef>
          </c:tx>
          <c:spPr>
            <a:solidFill>
              <a:srgbClr val="9fc0e8"/>
            </a:solidFill>
            <a:ln w="25920">
              <a:solidFill>
                <a:srgbClr val="9fc0e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Bullet!$B$25:$B$37</c:f>
              <c:strCach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strCache>
            </c:strRef>
          </c:cat>
          <c:val>
            <c:numRef>
              <c:f>Bullet!$F$25:$F$37</c:f>
              <c:numCache>
                <c:formatCode>0.00%;\(0.00%\);0.00%</c:formatCode>
                <c:ptCount val="13"/>
                <c:pt idx="0">
                  <c:v>0.171055621171884</c:v>
                </c:pt>
                <c:pt idx="1">
                  <c:v>0.140276922905247</c:v>
                </c:pt>
                <c:pt idx="2">
                  <c:v>0.110449704357984</c:v>
                </c:pt>
                <c:pt idx="3">
                  <c:v>0.0815401876412907</c:v>
                </c:pt>
                <c:pt idx="4">
                  <c:v>0.0535159474641878</c:v>
                </c:pt>
                <c:pt idx="5">
                  <c:v>0.0263458508824399</c:v>
                </c:pt>
                <c:pt idx="6">
                  <c:v>0</c:v>
                </c:pt>
                <c:pt idx="7">
                  <c:v>-0.0255503225347749</c:v>
                </c:pt>
                <c:pt idx="8">
                  <c:v>-0.0503327053867226</c:v>
                </c:pt>
                <c:pt idx="9">
                  <c:v>-0.0743736578853581</c:v>
                </c:pt>
                <c:pt idx="10">
                  <c:v>-0.0976986570022878</c:v>
                </c:pt>
                <c:pt idx="11">
                  <c:v>-0.120332192079041</c:v>
                </c:pt>
                <c:pt idx="12">
                  <c:v>-0.142297807422801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"Ladder"</c:f>
              <c:strCache>
                <c:ptCount val="1"/>
                <c:pt idx="0">
                  <c:v>Ladder</c:v>
                </c:pt>
              </c:strCache>
            </c:strRef>
          </c:tx>
          <c:spPr>
            <a:solidFill>
              <a:srgbClr val="34cab6"/>
            </a:solidFill>
            <a:ln w="25920">
              <a:solidFill>
                <a:srgbClr val="34cab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Bullet!$B$25:$B$37</c:f>
              <c:strCach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strCache>
            </c:strRef>
          </c:cat>
          <c:val>
            <c:numRef>
              <c:f>Ladder!$F$34:$F$46</c:f>
              <c:numCache>
                <c:formatCode>0.00%;\(0.00%\);0.00%</c:formatCode>
                <c:ptCount val="13"/>
                <c:pt idx="0">
                  <c:v>0.175041353048719</c:v>
                </c:pt>
                <c:pt idx="1">
                  <c:v>0.142958248168475</c:v>
                </c:pt>
                <c:pt idx="2">
                  <c:v>0.112112438725418</c:v>
                </c:pt>
                <c:pt idx="3">
                  <c:v>0.0824466031326767</c:v>
                </c:pt>
                <c:pt idx="4">
                  <c:v>0.0539064413943366</c:v>
                </c:pt>
                <c:pt idx="5">
                  <c:v>0.0264404986579712</c:v>
                </c:pt>
                <c:pt idx="6">
                  <c:v>0</c:v>
                </c:pt>
                <c:pt idx="7">
                  <c:v>-0.0254613043273118</c:v>
                </c:pt>
                <c:pt idx="8">
                  <c:v>-0.0499872839016866</c:v>
                </c:pt>
                <c:pt idx="9">
                  <c:v>-0.0736195640518064</c:v>
                </c:pt>
                <c:pt idx="10">
                  <c:v>-0.0963976533075668</c:v>
                </c:pt>
                <c:pt idx="11">
                  <c:v>-0.118359062949292</c:v>
                </c:pt>
                <c:pt idx="12">
                  <c:v>-0.139539419184634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"Barbell"</c:f>
              <c:strCache>
                <c:ptCount val="1"/>
                <c:pt idx="0">
                  <c:v>Barbell</c:v>
                </c:pt>
              </c:strCache>
            </c:strRef>
          </c:tx>
          <c:spPr>
            <a:solidFill>
              <a:srgbClr val="003366"/>
            </a:solidFill>
            <a:ln w="25920">
              <a:solidFill>
                <a:srgbClr val="00336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Bullet!$B$25:$B$37</c:f>
              <c:strCach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strCache>
            </c:strRef>
          </c:cat>
          <c:val>
            <c:numRef>
              <c:f>Barbell!$F$26:$F$38</c:f>
              <c:numCache>
                <c:formatCode>0.00%;\(0.00%\);0.00%</c:formatCode>
                <c:ptCount val="13"/>
                <c:pt idx="0">
                  <c:v>0.180842543548294</c:v>
                </c:pt>
                <c:pt idx="1">
                  <c:v>0.146860106970008</c:v>
                </c:pt>
                <c:pt idx="2">
                  <c:v>0.11453165241967</c:v>
                </c:pt>
                <c:pt idx="3">
                  <c:v>0.0837652365446626</c:v>
                </c:pt>
                <c:pt idx="4">
                  <c:v>0.0544744727522037</c:v>
                </c:pt>
                <c:pt idx="5">
                  <c:v>0.0265781705732839</c:v>
                </c:pt>
                <c:pt idx="6">
                  <c:v>0</c:v>
                </c:pt>
                <c:pt idx="7">
                  <c:v>-0.0253318210402027</c:v>
                </c:pt>
                <c:pt idx="8">
                  <c:v>-0.0494848177669369</c:v>
                </c:pt>
                <c:pt idx="9">
                  <c:v>-0.0725225297484182</c:v>
                </c:pt>
                <c:pt idx="10">
                  <c:v>-0.0945047636642059</c:v>
                </c:pt>
                <c:pt idx="11">
                  <c:v>-0.115487828960527</c:v>
                </c:pt>
                <c:pt idx="12">
                  <c:v>-0.135524757627932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5751224"/>
        <c:axId val="78425254"/>
      </c:lineChart>
      <c:catAx>
        <c:axId val="2575122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Yield change (bp)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;\-0;0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425254"/>
        <c:crosses val="autoZero"/>
        <c:auto val="1"/>
        <c:lblAlgn val="ctr"/>
        <c:lblOffset val="100"/>
        <c:noMultiLvlLbl val="0"/>
      </c:catAx>
      <c:valAx>
        <c:axId val="7842525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75122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Bullet: % price change vs yield change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Bullet!D24</c:f>
              <c:strCache>
                <c:ptCount val="1"/>
                <c:pt idx="0">
                  <c:v>Duration only</c:v>
                </c:pt>
              </c:strCache>
            </c:strRef>
          </c:tx>
          <c:spPr>
            <a:solidFill>
              <a:srgbClr val="ffc000"/>
            </a:solidFill>
            <a:ln w="25920">
              <a:solidFill>
                <a:srgbClr val="ffc000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Bullet!$B$25:$B$37</c:f>
              <c:strCach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strCache>
            </c:strRef>
          </c:cat>
          <c:val>
            <c:numRef>
              <c:f>Bullet!$D$25:$D$37</c:f>
              <c:numCache>
                <c:formatCode>0.00%;\(0.00%\);0.00%</c:formatCode>
                <c:ptCount val="13"/>
                <c:pt idx="0">
                  <c:v>0.155660377358491</c:v>
                </c:pt>
                <c:pt idx="1">
                  <c:v>0.129716981132075</c:v>
                </c:pt>
                <c:pt idx="2">
                  <c:v>0.10377358490566</c:v>
                </c:pt>
                <c:pt idx="3">
                  <c:v>0.0778301886792453</c:v>
                </c:pt>
                <c:pt idx="4">
                  <c:v>0.0518867924528302</c:v>
                </c:pt>
                <c:pt idx="5">
                  <c:v>0.0259433962264151</c:v>
                </c:pt>
                <c:pt idx="6">
                  <c:v>-0</c:v>
                </c:pt>
                <c:pt idx="7">
                  <c:v>-0.0259433962264151</c:v>
                </c:pt>
                <c:pt idx="8">
                  <c:v>-0.0518867924528302</c:v>
                </c:pt>
                <c:pt idx="9">
                  <c:v>-0.0778301886792453</c:v>
                </c:pt>
                <c:pt idx="10">
                  <c:v>-0.10377358490566</c:v>
                </c:pt>
                <c:pt idx="11">
                  <c:v>-0.129716981132075</c:v>
                </c:pt>
                <c:pt idx="12">
                  <c:v>-0.155660377358491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Bullet!E24</c:f>
              <c:strCache>
                <c:ptCount val="1"/>
                <c:pt idx="0">
                  <c:v>Duration + convexity</c:v>
                </c:pt>
              </c:strCache>
            </c:strRef>
          </c:tx>
          <c:spPr>
            <a:solidFill>
              <a:srgbClr val="4f9dd9"/>
            </a:solidFill>
            <a:ln w="25920">
              <a:solidFill>
                <a:srgbClr val="4f9dd9"/>
              </a:solidFill>
              <a:prstDash val="sysDot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Bullet!$B$25:$B$37</c:f>
              <c:strCach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strCache>
            </c:strRef>
          </c:cat>
          <c:val>
            <c:numRef>
              <c:f>Bullet!$E$25:$E$37</c:f>
              <c:numCache>
                <c:formatCode>0.00%;\(0.00%\);0.00%</c:formatCode>
                <c:ptCount val="13"/>
                <c:pt idx="0">
                  <c:v>0.16997819508722</c:v>
                </c:pt>
                <c:pt idx="1">
                  <c:v>0.13965991011036</c:v>
                </c:pt>
                <c:pt idx="2">
                  <c:v>0.110137059451762</c:v>
                </c:pt>
                <c:pt idx="3">
                  <c:v>0.0814096431114276</c:v>
                </c:pt>
                <c:pt idx="4">
                  <c:v>0.0534776610893556</c:v>
                </c:pt>
                <c:pt idx="5">
                  <c:v>0.0263411133855465</c:v>
                </c:pt>
                <c:pt idx="6">
                  <c:v>0</c:v>
                </c:pt>
                <c:pt idx="7">
                  <c:v>-0.0255456790672837</c:v>
                </c:pt>
                <c:pt idx="8">
                  <c:v>-0.0502959238163047</c:v>
                </c:pt>
                <c:pt idx="9">
                  <c:v>-0.074250734247063</c:v>
                </c:pt>
                <c:pt idx="10">
                  <c:v>-0.0974101103595586</c:v>
                </c:pt>
                <c:pt idx="11">
                  <c:v>-0.119774052153791</c:v>
                </c:pt>
                <c:pt idx="12">
                  <c:v>-0.141342559629761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Bullet!F24</c:f>
              <c:strCache>
                <c:ptCount val="1"/>
                <c:pt idx="0">
                  <c:v>Exact</c:v>
                </c:pt>
              </c:strCache>
            </c:strRef>
          </c:tx>
          <c:spPr>
            <a:solidFill>
              <a:srgbClr val="003366"/>
            </a:solidFill>
            <a:ln w="25920">
              <a:solidFill>
                <a:srgbClr val="00336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Bullet!$B$25:$B$37</c:f>
              <c:strCach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strCache>
            </c:strRef>
          </c:cat>
          <c:val>
            <c:numRef>
              <c:f>Bullet!$F$25:$F$37</c:f>
              <c:numCache>
                <c:formatCode>0.00%;\(0.00%\);0.00%</c:formatCode>
                <c:ptCount val="13"/>
                <c:pt idx="0">
                  <c:v>0.171055621171884</c:v>
                </c:pt>
                <c:pt idx="1">
                  <c:v>0.140276922905247</c:v>
                </c:pt>
                <c:pt idx="2">
                  <c:v>0.110449704357984</c:v>
                </c:pt>
                <c:pt idx="3">
                  <c:v>0.0815401876412907</c:v>
                </c:pt>
                <c:pt idx="4">
                  <c:v>0.0535159474641878</c:v>
                </c:pt>
                <c:pt idx="5">
                  <c:v>0.0263458508824399</c:v>
                </c:pt>
                <c:pt idx="6">
                  <c:v>0</c:v>
                </c:pt>
                <c:pt idx="7">
                  <c:v>-0.0255503225347749</c:v>
                </c:pt>
                <c:pt idx="8">
                  <c:v>-0.0503327053867226</c:v>
                </c:pt>
                <c:pt idx="9">
                  <c:v>-0.0743736578853581</c:v>
                </c:pt>
                <c:pt idx="10">
                  <c:v>-0.0976986570022878</c:v>
                </c:pt>
                <c:pt idx="11">
                  <c:v>-0.120332192079041</c:v>
                </c:pt>
                <c:pt idx="12">
                  <c:v>-0.142297807422801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11226105"/>
        <c:axId val="37384072"/>
      </c:lineChart>
      <c:catAx>
        <c:axId val="1122610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Yield change (bp)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;\-0;0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384072"/>
        <c:crosses val="autoZero"/>
        <c:auto val="1"/>
        <c:lblAlgn val="ctr"/>
        <c:lblOffset val="100"/>
        <c:noMultiLvlLbl val="0"/>
      </c:catAx>
      <c:valAx>
        <c:axId val="3738407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% change in value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22610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Ladder: % price change vs yield change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Ladder!D33</c:f>
              <c:strCache>
                <c:ptCount val="1"/>
                <c:pt idx="0">
                  <c:v>Duration only</c:v>
                </c:pt>
              </c:strCache>
            </c:strRef>
          </c:tx>
          <c:spPr>
            <a:solidFill>
              <a:srgbClr val="ffc000"/>
            </a:solidFill>
            <a:ln w="25920">
              <a:solidFill>
                <a:srgbClr val="ffc000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Ladder!$B$34:$B$46</c:f>
              <c:strCach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strCache>
            </c:strRef>
          </c:cat>
          <c:val>
            <c:numRef>
              <c:f>Ladder!$D$34:$D$46</c:f>
              <c:numCache>
                <c:formatCode>0.00%;\(0.00%\);0.00%</c:formatCode>
                <c:ptCount val="13"/>
                <c:pt idx="0">
                  <c:v>0.155660377358491</c:v>
                </c:pt>
                <c:pt idx="1">
                  <c:v>0.129716981132076</c:v>
                </c:pt>
                <c:pt idx="2">
                  <c:v>0.10377358490566</c:v>
                </c:pt>
                <c:pt idx="3">
                  <c:v>0.0778301886792453</c:v>
                </c:pt>
                <c:pt idx="4">
                  <c:v>0.0518867924528302</c:v>
                </c:pt>
                <c:pt idx="5">
                  <c:v>0.0259433962264151</c:v>
                </c:pt>
                <c:pt idx="6">
                  <c:v>-0</c:v>
                </c:pt>
                <c:pt idx="7">
                  <c:v>-0.0259433962264151</c:v>
                </c:pt>
                <c:pt idx="8">
                  <c:v>-0.0518867924528302</c:v>
                </c:pt>
                <c:pt idx="9">
                  <c:v>-0.0778301886792453</c:v>
                </c:pt>
                <c:pt idx="10">
                  <c:v>-0.10377358490566</c:v>
                </c:pt>
                <c:pt idx="11">
                  <c:v>-0.129716981132076</c:v>
                </c:pt>
                <c:pt idx="12">
                  <c:v>-0.155660377358491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Ladder!E33</c:f>
              <c:strCache>
                <c:ptCount val="1"/>
                <c:pt idx="0">
                  <c:v>Duration + convexity</c:v>
                </c:pt>
              </c:strCache>
            </c:strRef>
          </c:tx>
          <c:spPr>
            <a:solidFill>
              <a:srgbClr val="4f9dd9"/>
            </a:solidFill>
            <a:ln w="25920">
              <a:solidFill>
                <a:srgbClr val="4f9dd9"/>
              </a:solidFill>
              <a:prstDash val="sysDot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Ladder!$B$34:$B$46</c:f>
              <c:strCach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strCache>
            </c:strRef>
          </c:cat>
          <c:val>
            <c:numRef>
              <c:f>Ladder!$E$34:$E$46</c:f>
              <c:numCache>
                <c:formatCode>0.00%;\(0.00%\);0.00%</c:formatCode>
                <c:ptCount val="13"/>
                <c:pt idx="0">
                  <c:v>0.173282306870773</c:v>
                </c:pt>
                <c:pt idx="1">
                  <c:v>0.141954432182271</c:v>
                </c:pt>
                <c:pt idx="2">
                  <c:v>0.111605553577786</c:v>
                </c:pt>
                <c:pt idx="3">
                  <c:v>0.0822356710573158</c:v>
                </c:pt>
                <c:pt idx="4">
                  <c:v>0.0538447846208615</c:v>
                </c:pt>
                <c:pt idx="5">
                  <c:v>0.0264328942684229</c:v>
                </c:pt>
                <c:pt idx="6">
                  <c:v>0</c:v>
                </c:pt>
                <c:pt idx="7">
                  <c:v>-0.0254538981844073</c:v>
                </c:pt>
                <c:pt idx="8">
                  <c:v>-0.0499288002847989</c:v>
                </c:pt>
                <c:pt idx="9">
                  <c:v>-0.0734247063011748</c:v>
                </c:pt>
                <c:pt idx="10">
                  <c:v>-0.0959416162335351</c:v>
                </c:pt>
                <c:pt idx="11">
                  <c:v>-0.11747953008188</c:v>
                </c:pt>
                <c:pt idx="12">
                  <c:v>-0.138038447846209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Ladder!F33</c:f>
              <c:strCache>
                <c:ptCount val="1"/>
                <c:pt idx="0">
                  <c:v>Exact</c:v>
                </c:pt>
              </c:strCache>
            </c:strRef>
          </c:tx>
          <c:spPr>
            <a:solidFill>
              <a:srgbClr val="003366"/>
            </a:solidFill>
            <a:ln w="25920">
              <a:solidFill>
                <a:srgbClr val="00336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Ladder!$B$34:$B$46</c:f>
              <c:strCach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strCache>
            </c:strRef>
          </c:cat>
          <c:val>
            <c:numRef>
              <c:f>Ladder!$F$34:$F$46</c:f>
              <c:numCache>
                <c:formatCode>0.00%;\(0.00%\);0.00%</c:formatCode>
                <c:ptCount val="13"/>
                <c:pt idx="0">
                  <c:v>0.175041353048719</c:v>
                </c:pt>
                <c:pt idx="1">
                  <c:v>0.142958248168475</c:v>
                </c:pt>
                <c:pt idx="2">
                  <c:v>0.112112438725418</c:v>
                </c:pt>
                <c:pt idx="3">
                  <c:v>0.0824466031326767</c:v>
                </c:pt>
                <c:pt idx="4">
                  <c:v>0.0539064413943366</c:v>
                </c:pt>
                <c:pt idx="5">
                  <c:v>0.0264404986579712</c:v>
                </c:pt>
                <c:pt idx="6">
                  <c:v>0</c:v>
                </c:pt>
                <c:pt idx="7">
                  <c:v>-0.0254613043273118</c:v>
                </c:pt>
                <c:pt idx="8">
                  <c:v>-0.0499872839016866</c:v>
                </c:pt>
                <c:pt idx="9">
                  <c:v>-0.0736195640518064</c:v>
                </c:pt>
                <c:pt idx="10">
                  <c:v>-0.0963976533075668</c:v>
                </c:pt>
                <c:pt idx="11">
                  <c:v>-0.118359062949292</c:v>
                </c:pt>
                <c:pt idx="12">
                  <c:v>-0.139539419184634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0913439"/>
        <c:axId val="49160432"/>
      </c:lineChart>
      <c:catAx>
        <c:axId val="2091343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Yield change (bp)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;\-0;0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160432"/>
        <c:crosses val="autoZero"/>
        <c:auto val="1"/>
        <c:lblAlgn val="ctr"/>
        <c:lblOffset val="100"/>
        <c:noMultiLvlLbl val="0"/>
      </c:catAx>
      <c:valAx>
        <c:axId val="4916043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% change in value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91343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Barbell: % price change vs yield change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Barbell!D25</c:f>
              <c:strCache>
                <c:ptCount val="1"/>
                <c:pt idx="0">
                  <c:v>Duration only</c:v>
                </c:pt>
              </c:strCache>
            </c:strRef>
          </c:tx>
          <c:spPr>
            <a:solidFill>
              <a:srgbClr val="ffc000"/>
            </a:solidFill>
            <a:ln w="25920">
              <a:solidFill>
                <a:srgbClr val="ffc000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Barbell!$B$26:$B$38</c:f>
              <c:strCach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strCache>
            </c:strRef>
          </c:cat>
          <c:val>
            <c:numRef>
              <c:f>Barbell!$D$26:$D$38</c:f>
              <c:numCache>
                <c:formatCode>0.00%;\(0.00%\);0.00%</c:formatCode>
                <c:ptCount val="13"/>
                <c:pt idx="0">
                  <c:v>0.155660377358491</c:v>
                </c:pt>
                <c:pt idx="1">
                  <c:v>0.129716981132075</c:v>
                </c:pt>
                <c:pt idx="2">
                  <c:v>0.10377358490566</c:v>
                </c:pt>
                <c:pt idx="3">
                  <c:v>0.0778301886792453</c:v>
                </c:pt>
                <c:pt idx="4">
                  <c:v>0.0518867924528302</c:v>
                </c:pt>
                <c:pt idx="5">
                  <c:v>0.0259433962264151</c:v>
                </c:pt>
                <c:pt idx="6">
                  <c:v>-0</c:v>
                </c:pt>
                <c:pt idx="7">
                  <c:v>-0.0259433962264151</c:v>
                </c:pt>
                <c:pt idx="8">
                  <c:v>-0.0518867924528302</c:v>
                </c:pt>
                <c:pt idx="9">
                  <c:v>-0.0778301886792453</c:v>
                </c:pt>
                <c:pt idx="10">
                  <c:v>-0.10377358490566</c:v>
                </c:pt>
                <c:pt idx="11">
                  <c:v>-0.129716981132075</c:v>
                </c:pt>
                <c:pt idx="12">
                  <c:v>-0.155660377358491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Barbell!E25</c:f>
              <c:strCache>
                <c:ptCount val="1"/>
                <c:pt idx="0">
                  <c:v>Duration + convexity</c:v>
                </c:pt>
              </c:strCache>
            </c:strRef>
          </c:tx>
          <c:spPr>
            <a:solidFill>
              <a:srgbClr val="4f9dd9"/>
            </a:solidFill>
            <a:ln w="25920">
              <a:solidFill>
                <a:srgbClr val="4f9dd9"/>
              </a:solidFill>
              <a:prstDash val="sysDot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Barbell!$B$26:$B$38</c:f>
              <c:strCach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strCache>
            </c:strRef>
          </c:cat>
          <c:val>
            <c:numRef>
              <c:f>Barbell!$E$26:$E$38</c:f>
              <c:numCache>
                <c:formatCode>0.00%;\(0.00%\);0.00%</c:formatCode>
                <c:ptCount val="13"/>
                <c:pt idx="0">
                  <c:v>0.178088287646849</c:v>
                </c:pt>
                <c:pt idx="1">
                  <c:v>0.145291918832325</c:v>
                </c:pt>
                <c:pt idx="2">
                  <c:v>0.11374154503382</c:v>
                </c:pt>
                <c:pt idx="3">
                  <c:v>0.083437166251335</c:v>
                </c:pt>
                <c:pt idx="4">
                  <c:v>0.0543787824848701</c:v>
                </c:pt>
                <c:pt idx="5">
                  <c:v>0.0265663937344251</c:v>
                </c:pt>
                <c:pt idx="6">
                  <c:v>0</c:v>
                </c:pt>
                <c:pt idx="7">
                  <c:v>-0.0253203987184051</c:v>
                </c:pt>
                <c:pt idx="8">
                  <c:v>-0.0493948024207903</c:v>
                </c:pt>
                <c:pt idx="9">
                  <c:v>-0.0722232111071556</c:v>
                </c:pt>
                <c:pt idx="10">
                  <c:v>-0.0938056247775009</c:v>
                </c:pt>
                <c:pt idx="11">
                  <c:v>-0.114142043431826</c:v>
                </c:pt>
                <c:pt idx="12">
                  <c:v>-0.133232467070132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Barbell!F25</c:f>
              <c:strCache>
                <c:ptCount val="1"/>
                <c:pt idx="0">
                  <c:v>Exact</c:v>
                </c:pt>
              </c:strCache>
            </c:strRef>
          </c:tx>
          <c:spPr>
            <a:solidFill>
              <a:srgbClr val="003366"/>
            </a:solidFill>
            <a:ln w="25920">
              <a:solidFill>
                <a:srgbClr val="00336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Barbell!$B$26:$B$38</c:f>
              <c:strCach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strCache>
            </c:strRef>
          </c:cat>
          <c:val>
            <c:numRef>
              <c:f>Barbell!$F$26:$F$38</c:f>
              <c:numCache>
                <c:formatCode>0.00%;\(0.00%\);0.00%</c:formatCode>
                <c:ptCount val="13"/>
                <c:pt idx="0">
                  <c:v>0.180842543548294</c:v>
                </c:pt>
                <c:pt idx="1">
                  <c:v>0.146860106970008</c:v>
                </c:pt>
                <c:pt idx="2">
                  <c:v>0.11453165241967</c:v>
                </c:pt>
                <c:pt idx="3">
                  <c:v>0.0837652365446626</c:v>
                </c:pt>
                <c:pt idx="4">
                  <c:v>0.0544744727522037</c:v>
                </c:pt>
                <c:pt idx="5">
                  <c:v>0.0265781705732839</c:v>
                </c:pt>
                <c:pt idx="6">
                  <c:v>0</c:v>
                </c:pt>
                <c:pt idx="7">
                  <c:v>-0.0253318210402027</c:v>
                </c:pt>
                <c:pt idx="8">
                  <c:v>-0.0494848177669369</c:v>
                </c:pt>
                <c:pt idx="9">
                  <c:v>-0.0725225297484182</c:v>
                </c:pt>
                <c:pt idx="10">
                  <c:v>-0.0945047636642059</c:v>
                </c:pt>
                <c:pt idx="11">
                  <c:v>-0.115487828960527</c:v>
                </c:pt>
                <c:pt idx="12">
                  <c:v>-0.135524757627932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2187983"/>
        <c:axId val="22088826"/>
      </c:lineChart>
      <c:catAx>
        <c:axId val="3218798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Yield change (bp)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;\-0;0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088826"/>
        <c:crosses val="autoZero"/>
        <c:auto val="1"/>
        <c:lblAlgn val="ctr"/>
        <c:lblOffset val="100"/>
        <c:noMultiLvlLbl val="0"/>
      </c:catAx>
      <c:valAx>
        <c:axId val="2208882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% change in value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18798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33</xdr:row>
      <xdr:rowOff>0</xdr:rowOff>
    </xdr:from>
    <xdr:to>
      <xdr:col>4</xdr:col>
      <xdr:colOff>966960</xdr:colOff>
      <xdr:row>48</xdr:row>
      <xdr:rowOff>21960</xdr:rowOff>
    </xdr:to>
    <xdr:graphicFrame>
      <xdr:nvGraphicFramePr>
        <xdr:cNvPr id="0" name="Chart 1"/>
        <xdr:cNvGraphicFramePr/>
      </xdr:nvGraphicFramePr>
      <xdr:xfrm>
        <a:off x="141120" y="734364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50</xdr:row>
      <xdr:rowOff>0</xdr:rowOff>
    </xdr:from>
    <xdr:to>
      <xdr:col>4</xdr:col>
      <xdr:colOff>966960</xdr:colOff>
      <xdr:row>65</xdr:row>
      <xdr:rowOff>21960</xdr:rowOff>
    </xdr:to>
    <xdr:graphicFrame>
      <xdr:nvGraphicFramePr>
        <xdr:cNvPr id="1" name="Chart 2"/>
        <xdr:cNvGraphicFramePr/>
      </xdr:nvGraphicFramePr>
      <xdr:xfrm>
        <a:off x="141120" y="1058220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39</xdr:row>
      <xdr:rowOff>0</xdr:rowOff>
    </xdr:from>
    <xdr:to>
      <xdr:col>7</xdr:col>
      <xdr:colOff>856080</xdr:colOff>
      <xdr:row>56</xdr:row>
      <xdr:rowOff>1440</xdr:rowOff>
    </xdr:to>
    <xdr:graphicFrame>
      <xdr:nvGraphicFramePr>
        <xdr:cNvPr id="2" name="Chart 1"/>
        <xdr:cNvGraphicFramePr/>
      </xdr:nvGraphicFramePr>
      <xdr:xfrm>
        <a:off x="141120" y="878220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48</xdr:row>
      <xdr:rowOff>0</xdr:rowOff>
    </xdr:from>
    <xdr:to>
      <xdr:col>7</xdr:col>
      <xdr:colOff>856080</xdr:colOff>
      <xdr:row>65</xdr:row>
      <xdr:rowOff>1080</xdr:rowOff>
    </xdr:to>
    <xdr:graphicFrame>
      <xdr:nvGraphicFramePr>
        <xdr:cNvPr id="3" name="Chart 1"/>
        <xdr:cNvGraphicFramePr/>
      </xdr:nvGraphicFramePr>
      <xdr:xfrm>
        <a:off x="141120" y="1049652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40</xdr:row>
      <xdr:rowOff>0</xdr:rowOff>
    </xdr:from>
    <xdr:to>
      <xdr:col>7</xdr:col>
      <xdr:colOff>856080</xdr:colOff>
      <xdr:row>57</xdr:row>
      <xdr:rowOff>1080</xdr:rowOff>
    </xdr:to>
    <xdr:graphicFrame>
      <xdr:nvGraphicFramePr>
        <xdr:cNvPr id="4" name="Chart 1"/>
        <xdr:cNvGraphicFramePr/>
      </xdr:nvGraphicFramePr>
      <xdr:xfrm>
        <a:off x="141120" y="897264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<Relationship Id="rId2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<Relationship Id="rId2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<Relationship Id="rId2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themountainpathacademy.com/" TargetMode="External"/><Relationship Id="rId2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3366"/>
    <pageSetUpPr fitToPage="true"/>
  </sheetPr>
  <dimension ref="B1:F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4" min="3" style="0" width="38"/>
    <col collapsed="false" customWidth="true" hidden="false" outlineLevel="0" max="5" min="5" style="0" width="30"/>
    <col collapsed="false" customWidth="true" hidden="false" outlineLevel="0" max="6" min="6" style="0" width="2"/>
  </cols>
  <sheetData>
    <row r="1" customFormat="false" ht="31.5" hidden="false" customHeight="true" outlineLevel="0" collapsed="false">
      <c r="B1" s="1" t="s">
        <v>0</v>
      </c>
      <c r="C1" s="1"/>
      <c r="D1" s="1"/>
      <c r="E1" s="1"/>
      <c r="F1" s="1"/>
    </row>
    <row r="2" customFormat="false" ht="19.5" hidden="false" customHeight="true" outlineLevel="0" collapsed="false">
      <c r="B2" s="2" t="s">
        <v>1</v>
      </c>
      <c r="C2" s="2"/>
      <c r="D2" s="2"/>
      <c r="E2" s="2"/>
      <c r="F2" s="2"/>
    </row>
    <row r="4" customFormat="false" ht="19.5" hidden="false" customHeight="true" outlineLevel="0" collapsed="false">
      <c r="B4" s="3" t="s">
        <v>2</v>
      </c>
      <c r="C4" s="3"/>
      <c r="D4" s="3"/>
      <c r="E4" s="3"/>
    </row>
    <row r="5" customFormat="false" ht="21.75" hidden="false" customHeight="true" outlineLevel="0" collapsed="false">
      <c r="B5" s="4" t="s">
        <v>3</v>
      </c>
      <c r="C5" s="4" t="s">
        <v>4</v>
      </c>
      <c r="D5" s="4" t="s">
        <v>5</v>
      </c>
      <c r="E5" s="4" t="s">
        <v>6</v>
      </c>
    </row>
    <row r="6" customFormat="false" ht="30" hidden="false" customHeight="true" outlineLevel="0" collapsed="false">
      <c r="B6" s="5" t="s">
        <v>7</v>
      </c>
      <c r="C6" s="6" t="s">
        <v>8</v>
      </c>
      <c r="D6" s="6" t="s">
        <v>9</v>
      </c>
      <c r="E6" s="6" t="s">
        <v>10</v>
      </c>
    </row>
    <row r="7" customFormat="false" ht="30" hidden="false" customHeight="true" outlineLevel="0" collapsed="false">
      <c r="B7" s="5" t="s">
        <v>11</v>
      </c>
      <c r="C7" s="6" t="s">
        <v>12</v>
      </c>
      <c r="D7" s="6" t="s">
        <v>13</v>
      </c>
      <c r="E7" s="6" t="s">
        <v>14</v>
      </c>
    </row>
    <row r="8" customFormat="false" ht="30" hidden="false" customHeight="true" outlineLevel="0" collapsed="false">
      <c r="B8" s="5" t="s">
        <v>15</v>
      </c>
      <c r="C8" s="6" t="s">
        <v>16</v>
      </c>
      <c r="D8" s="6" t="s">
        <v>17</v>
      </c>
      <c r="E8" s="6" t="s">
        <v>18</v>
      </c>
    </row>
    <row r="10" customFormat="false" ht="19.5" hidden="false" customHeight="true" outlineLevel="0" collapsed="false">
      <c r="B10" s="3" t="s">
        <v>19</v>
      </c>
      <c r="C10" s="3"/>
      <c r="D10" s="3"/>
      <c r="E10" s="3"/>
    </row>
    <row r="11" customFormat="false" ht="21.75" hidden="false" customHeight="true" outlineLevel="0" collapsed="false">
      <c r="B11" s="4" t="s">
        <v>20</v>
      </c>
      <c r="C11" s="4" t="s">
        <v>21</v>
      </c>
      <c r="D11" s="4" t="s">
        <v>22</v>
      </c>
      <c r="E11" s="4" t="s">
        <v>23</v>
      </c>
    </row>
    <row r="12" customFormat="false" ht="15" hidden="false" customHeight="false" outlineLevel="0" collapsed="false">
      <c r="B12" s="5" t="s">
        <v>24</v>
      </c>
      <c r="C12" s="6" t="s">
        <v>25</v>
      </c>
      <c r="D12" s="7" t="s">
        <v>26</v>
      </c>
      <c r="E12" s="6" t="s">
        <v>27</v>
      </c>
    </row>
    <row r="13" customFormat="false" ht="23.85" hidden="false" customHeight="false" outlineLevel="0" collapsed="false">
      <c r="B13" s="5" t="s">
        <v>28</v>
      </c>
      <c r="C13" s="6" t="s">
        <v>29</v>
      </c>
      <c r="D13" s="7" t="s">
        <v>30</v>
      </c>
      <c r="E13" s="6" t="s">
        <v>31</v>
      </c>
    </row>
    <row r="14" customFormat="false" ht="23.85" hidden="false" customHeight="false" outlineLevel="0" collapsed="false">
      <c r="B14" s="5" t="s">
        <v>32</v>
      </c>
      <c r="C14" s="6" t="s">
        <v>33</v>
      </c>
      <c r="D14" s="7" t="s">
        <v>34</v>
      </c>
      <c r="E14" s="6" t="s">
        <v>35</v>
      </c>
    </row>
    <row r="15" customFormat="false" ht="23.85" hidden="false" customHeight="false" outlineLevel="0" collapsed="false">
      <c r="B15" s="5" t="s">
        <v>36</v>
      </c>
      <c r="C15" s="6" t="s">
        <v>37</v>
      </c>
      <c r="D15" s="7" t="s">
        <v>38</v>
      </c>
      <c r="E15" s="6" t="s">
        <v>39</v>
      </c>
    </row>
    <row r="16" customFormat="false" ht="15" hidden="false" customHeight="false" outlineLevel="0" collapsed="false">
      <c r="B16" s="5" t="s">
        <v>40</v>
      </c>
      <c r="C16" s="6" t="s">
        <v>41</v>
      </c>
      <c r="D16" s="7" t="s">
        <v>42</v>
      </c>
      <c r="E16" s="6" t="s">
        <v>43</v>
      </c>
    </row>
    <row r="17" customFormat="false" ht="15" hidden="false" customHeight="false" outlineLevel="0" collapsed="false">
      <c r="B17" s="5" t="s">
        <v>44</v>
      </c>
      <c r="C17" s="6" t="s">
        <v>45</v>
      </c>
      <c r="D17" s="7" t="s">
        <v>46</v>
      </c>
      <c r="E17" s="6" t="s">
        <v>47</v>
      </c>
    </row>
    <row r="18" customFormat="false" ht="15" hidden="false" customHeight="false" outlineLevel="0" collapsed="false">
      <c r="B18" s="5" t="s">
        <v>48</v>
      </c>
      <c r="C18" s="6" t="s">
        <v>49</v>
      </c>
      <c r="D18" s="7" t="s">
        <v>50</v>
      </c>
      <c r="E18" s="6" t="s">
        <v>51</v>
      </c>
    </row>
    <row r="19" customFormat="false" ht="23.85" hidden="false" customHeight="false" outlineLevel="0" collapsed="false">
      <c r="B19" s="5" t="s">
        <v>52</v>
      </c>
      <c r="C19" s="6" t="s">
        <v>53</v>
      </c>
      <c r="D19" s="7" t="s">
        <v>54</v>
      </c>
      <c r="E19" s="6" t="s">
        <v>55</v>
      </c>
    </row>
    <row r="20" customFormat="false" ht="15" hidden="false" customHeight="false" outlineLevel="0" collapsed="false">
      <c r="B20" s="5" t="s">
        <v>56</v>
      </c>
      <c r="C20" s="6" t="s">
        <v>57</v>
      </c>
      <c r="D20" s="7" t="s">
        <v>58</v>
      </c>
      <c r="E20" s="6" t="s">
        <v>59</v>
      </c>
    </row>
    <row r="22" customFormat="false" ht="19.5" hidden="false" customHeight="true" outlineLevel="0" collapsed="false">
      <c r="B22" s="3" t="s">
        <v>60</v>
      </c>
      <c r="C22" s="3"/>
      <c r="D22" s="3"/>
      <c r="E22" s="3"/>
    </row>
    <row r="23" customFormat="false" ht="27.75" hidden="false" customHeight="true" outlineLevel="0" collapsed="false">
      <c r="B23" s="8" t="n">
        <v>1</v>
      </c>
      <c r="C23" s="6" t="s">
        <v>61</v>
      </c>
      <c r="D23" s="6"/>
      <c r="E23" s="6"/>
    </row>
    <row r="24" customFormat="false" ht="27.75" hidden="false" customHeight="true" outlineLevel="0" collapsed="false">
      <c r="B24" s="8" t="n">
        <v>2</v>
      </c>
      <c r="C24" s="6" t="s">
        <v>62</v>
      </c>
      <c r="D24" s="6"/>
      <c r="E24" s="6"/>
    </row>
    <row r="25" customFormat="false" ht="27.75" hidden="false" customHeight="true" outlineLevel="0" collapsed="false">
      <c r="B25" s="8" t="n">
        <v>3</v>
      </c>
      <c r="C25" s="6" t="s">
        <v>63</v>
      </c>
      <c r="D25" s="6"/>
      <c r="E25" s="6"/>
    </row>
    <row r="26" customFormat="false" ht="27.75" hidden="false" customHeight="true" outlineLevel="0" collapsed="false">
      <c r="B26" s="8" t="n">
        <v>4</v>
      </c>
      <c r="C26" s="6" t="s">
        <v>64</v>
      </c>
      <c r="D26" s="6"/>
      <c r="E26" s="6"/>
    </row>
    <row r="27" customFormat="false" ht="27.75" hidden="false" customHeight="true" outlineLevel="0" collapsed="false">
      <c r="B27" s="8" t="n">
        <v>5</v>
      </c>
      <c r="C27" s="6" t="s">
        <v>65</v>
      </c>
      <c r="D27" s="6"/>
      <c r="E27" s="6"/>
    </row>
    <row r="29" customFormat="false" ht="19.5" hidden="false" customHeight="true" outlineLevel="0" collapsed="false">
      <c r="B29" s="3" t="s">
        <v>66</v>
      </c>
      <c r="C29" s="3"/>
      <c r="D29" s="3"/>
      <c r="E29" s="3"/>
    </row>
    <row r="30" customFormat="false" ht="15" hidden="false" customHeight="false" outlineLevel="0" collapsed="false">
      <c r="B30" s="9" t="s">
        <v>67</v>
      </c>
      <c r="C30" s="10" t="s">
        <v>68</v>
      </c>
    </row>
    <row r="31" customFormat="false" ht="15" hidden="false" customHeight="false" outlineLevel="0" collapsed="false">
      <c r="B31" s="10" t="s">
        <v>21</v>
      </c>
      <c r="C31" s="10" t="s">
        <v>69</v>
      </c>
    </row>
    <row r="32" customFormat="false" ht="15" hidden="false" customHeight="false" outlineLevel="0" collapsed="false">
      <c r="B32" s="11" t="s">
        <v>70</v>
      </c>
      <c r="C32" s="10" t="s">
        <v>71</v>
      </c>
    </row>
    <row r="34" customFormat="false" ht="15" hidden="false" customHeight="true" outlineLevel="0" collapsed="false">
      <c r="B34" s="12" t="s">
        <v>72</v>
      </c>
      <c r="C34" s="12"/>
      <c r="D34" s="12"/>
      <c r="E34" s="12"/>
    </row>
    <row r="36" customFormat="false" ht="15" hidden="false" customHeight="false" outlineLevel="0" collapsed="false">
      <c r="B36" s="13" t="s">
        <v>73</v>
      </c>
      <c r="C36" s="13"/>
      <c r="D36" s="13"/>
      <c r="E36" s="13"/>
    </row>
  </sheetData>
  <mergeCells count="13">
    <mergeCell ref="B1:F1"/>
    <mergeCell ref="B2:F2"/>
    <mergeCell ref="B4:E4"/>
    <mergeCell ref="B10:E10"/>
    <mergeCell ref="B22:E22"/>
    <mergeCell ref="C23:E23"/>
    <mergeCell ref="C24:E24"/>
    <mergeCell ref="C25:E25"/>
    <mergeCell ref="C26:E26"/>
    <mergeCell ref="C27:E27"/>
    <mergeCell ref="B29:E29"/>
    <mergeCell ref="B34:E34"/>
    <mergeCell ref="B36:E36"/>
  </mergeCells>
  <hyperlinks>
    <hyperlink ref="B36" r:id="rId1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3366"/>
    <pageSetUpPr fitToPage="true"/>
  </sheetPr>
  <dimension ref="B1:G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5" min="3" style="0" width="17"/>
    <col collapsed="false" customWidth="true" hidden="false" outlineLevel="0" max="6" min="6" style="0" width="34"/>
    <col collapsed="false" customWidth="true" hidden="false" outlineLevel="0" max="7" min="7" style="0" width="2"/>
  </cols>
  <sheetData>
    <row r="1" customFormat="false" ht="31.5" hidden="false" customHeight="true" outlineLevel="0" collapsed="false">
      <c r="B1" s="1" t="s">
        <v>74</v>
      </c>
      <c r="C1" s="1"/>
      <c r="D1" s="1"/>
      <c r="E1" s="1"/>
      <c r="F1" s="1"/>
      <c r="G1" s="1"/>
    </row>
    <row r="2" customFormat="false" ht="19.5" hidden="false" customHeight="true" outlineLevel="0" collapsed="false">
      <c r="B2" s="2" t="s">
        <v>75</v>
      </c>
      <c r="C2" s="2"/>
      <c r="D2" s="2"/>
      <c r="E2" s="2"/>
      <c r="F2" s="2"/>
      <c r="G2" s="2"/>
    </row>
    <row r="4" customFormat="false" ht="19.5" hidden="false" customHeight="true" outlineLevel="0" collapsed="false">
      <c r="B4" s="3" t="s">
        <v>76</v>
      </c>
      <c r="C4" s="3"/>
      <c r="D4" s="3"/>
      <c r="E4" s="3"/>
      <c r="F4" s="3"/>
    </row>
    <row r="5" customFormat="false" ht="21.75" hidden="false" customHeight="true" outlineLevel="0" collapsed="false">
      <c r="B5" s="4" t="s">
        <v>20</v>
      </c>
      <c r="C5" s="4" t="s">
        <v>7</v>
      </c>
      <c r="D5" s="4" t="s">
        <v>11</v>
      </c>
      <c r="E5" s="4" t="s">
        <v>15</v>
      </c>
      <c r="F5" s="4" t="s">
        <v>77</v>
      </c>
    </row>
    <row r="6" customFormat="false" ht="15" hidden="false" customHeight="false" outlineLevel="0" collapsed="false">
      <c r="B6" s="14" t="s">
        <v>78</v>
      </c>
      <c r="C6" s="15" t="s">
        <v>79</v>
      </c>
      <c r="D6" s="15" t="s">
        <v>80</v>
      </c>
      <c r="E6" s="15" t="s">
        <v>81</v>
      </c>
      <c r="F6" s="6" t="s">
        <v>82</v>
      </c>
    </row>
    <row r="7" customFormat="false" ht="15" hidden="false" customHeight="false" outlineLevel="0" collapsed="false">
      <c r="B7" s="14" t="s">
        <v>83</v>
      </c>
      <c r="C7" s="16" t="n">
        <f aca="false">Bullet!$D$12</f>
        <v>10000000</v>
      </c>
      <c r="D7" s="16" t="n">
        <f aca="false">Ladder!$D$21</f>
        <v>10000000</v>
      </c>
      <c r="E7" s="16" t="n">
        <f aca="false">Barbell!$D$13</f>
        <v>10000000</v>
      </c>
      <c r="F7" s="6" t="s">
        <v>84</v>
      </c>
    </row>
    <row r="8" customFormat="false" ht="15" hidden="false" customHeight="false" outlineLevel="0" collapsed="false">
      <c r="B8" s="14" t="s">
        <v>85</v>
      </c>
      <c r="C8" s="17" t="n">
        <f aca="false">Bullet!$D$6</f>
        <v>0.06</v>
      </c>
      <c r="D8" s="17" t="n">
        <f aca="false">Ladder!$D$6</f>
        <v>0.06</v>
      </c>
      <c r="E8" s="17" t="n">
        <f aca="false">Barbell!$D$6</f>
        <v>0.06</v>
      </c>
      <c r="F8" s="6" t="s">
        <v>86</v>
      </c>
    </row>
    <row r="9" customFormat="false" ht="15" hidden="false" customHeight="false" outlineLevel="0" collapsed="false">
      <c r="B9" s="14" t="s">
        <v>87</v>
      </c>
      <c r="C9" s="18" t="n">
        <f aca="false">Bullet!$G$12</f>
        <v>5.5</v>
      </c>
      <c r="D9" s="18" t="n">
        <f aca="false">Ladder!$G$21</f>
        <v>5.5</v>
      </c>
      <c r="E9" s="18" t="n">
        <f aca="false">Barbell!$G$13</f>
        <v>5.5</v>
      </c>
      <c r="F9" s="6" t="s">
        <v>88</v>
      </c>
    </row>
    <row r="10" customFormat="false" ht="15" hidden="false" customHeight="false" outlineLevel="0" collapsed="false">
      <c r="B10" s="14" t="s">
        <v>32</v>
      </c>
      <c r="C10" s="19" t="n">
        <f aca="false">Bullet!$H$12</f>
        <v>5.18867924528302</v>
      </c>
      <c r="D10" s="19" t="n">
        <f aca="false">Ladder!$H$21</f>
        <v>5.18867924528302</v>
      </c>
      <c r="E10" s="19" t="n">
        <f aca="false">Barbell!$H$13</f>
        <v>5.18867924528302</v>
      </c>
      <c r="F10" s="6" t="s">
        <v>89</v>
      </c>
    </row>
    <row r="11" customFormat="false" ht="15" hidden="false" customHeight="false" outlineLevel="0" collapsed="false">
      <c r="B11" s="14" t="s">
        <v>36</v>
      </c>
      <c r="C11" s="19" t="n">
        <f aca="false">Bullet!$I$12</f>
        <v>31.8173727305091</v>
      </c>
      <c r="D11" s="19" t="n">
        <f aca="false">Ladder!$I$21</f>
        <v>39.1598433606266</v>
      </c>
      <c r="E11" s="19" t="n">
        <f aca="false">Barbell!$I$13</f>
        <v>49.8398006407974</v>
      </c>
      <c r="F11" s="6" t="s">
        <v>90</v>
      </c>
    </row>
    <row r="12" customFormat="false" ht="15" hidden="false" customHeight="false" outlineLevel="0" collapsed="false">
      <c r="B12" s="14" t="s">
        <v>91</v>
      </c>
      <c r="C12" s="16" t="n">
        <f aca="false">Bullet!$D$13</f>
        <v>5188.67924528302</v>
      </c>
      <c r="D12" s="16" t="n">
        <f aca="false">Ladder!$D$22</f>
        <v>5188.67924528302</v>
      </c>
      <c r="E12" s="16" t="n">
        <f aca="false">Barbell!$D$14</f>
        <v>5188.67924528302</v>
      </c>
      <c r="F12" s="6" t="s">
        <v>92</v>
      </c>
    </row>
    <row r="14" customFormat="false" ht="19.5" hidden="false" customHeight="true" outlineLevel="0" collapsed="false">
      <c r="B14" s="3" t="s">
        <v>93</v>
      </c>
      <c r="C14" s="3"/>
      <c r="D14" s="3"/>
      <c r="E14" s="3"/>
      <c r="F14" s="3"/>
    </row>
    <row r="15" customFormat="false" ht="21.75" hidden="false" customHeight="true" outlineLevel="0" collapsed="false">
      <c r="B15" s="4" t="s">
        <v>94</v>
      </c>
      <c r="C15" s="4" t="s">
        <v>7</v>
      </c>
      <c r="D15" s="4" t="s">
        <v>11</v>
      </c>
      <c r="E15" s="4" t="s">
        <v>15</v>
      </c>
      <c r="F15" s="4" t="s">
        <v>95</v>
      </c>
    </row>
    <row r="16" customFormat="false" ht="15" hidden="false" customHeight="false" outlineLevel="0" collapsed="false">
      <c r="B16" s="20" t="n">
        <v>-300</v>
      </c>
      <c r="C16" s="21" t="n">
        <f aca="false">Bullet!$F$25</f>
        <v>0.171055621171884</v>
      </c>
      <c r="D16" s="21" t="n">
        <f aca="false">Ladder!$F$34</f>
        <v>0.175041353048719</v>
      </c>
      <c r="E16" s="21" t="n">
        <f aca="false">Barbell!$F$26</f>
        <v>0.180842543548294</v>
      </c>
      <c r="F16" s="8" t="str">
        <f aca="false">INDEX($C$15:$E$15,MATCH(MAX(C16:E16),C16:E16,0))</f>
        <v>Barbell</v>
      </c>
    </row>
    <row r="17" customFormat="false" ht="15" hidden="false" customHeight="false" outlineLevel="0" collapsed="false">
      <c r="B17" s="20" t="n">
        <v>-200</v>
      </c>
      <c r="C17" s="21" t="n">
        <f aca="false">Bullet!$F$27</f>
        <v>0.110449704357984</v>
      </c>
      <c r="D17" s="21" t="n">
        <f aca="false">Ladder!$F$36</f>
        <v>0.112112438725418</v>
      </c>
      <c r="E17" s="21" t="n">
        <f aca="false">Barbell!$F$28</f>
        <v>0.11453165241967</v>
      </c>
      <c r="F17" s="8" t="str">
        <f aca="false">INDEX($C$15:$E$15,MATCH(MAX(C17:E17),C17:E17,0))</f>
        <v>Barbell</v>
      </c>
    </row>
    <row r="18" customFormat="false" ht="15" hidden="false" customHeight="false" outlineLevel="0" collapsed="false">
      <c r="B18" s="20" t="n">
        <v>-100</v>
      </c>
      <c r="C18" s="21" t="n">
        <f aca="false">Bullet!$F$29</f>
        <v>0.0535159474641878</v>
      </c>
      <c r="D18" s="21" t="n">
        <f aca="false">Ladder!$F$38</f>
        <v>0.0539064413943366</v>
      </c>
      <c r="E18" s="21" t="n">
        <f aca="false">Barbell!$F$30</f>
        <v>0.0544744727522037</v>
      </c>
      <c r="F18" s="8" t="str">
        <f aca="false">INDEX($C$15:$E$15,MATCH(MAX(C18:E18),C18:E18,0))</f>
        <v>Barbell</v>
      </c>
    </row>
    <row r="19" customFormat="false" ht="15" hidden="false" customHeight="false" outlineLevel="0" collapsed="false">
      <c r="B19" s="20" t="n">
        <v>-50</v>
      </c>
      <c r="C19" s="21" t="n">
        <f aca="false">Bullet!$F$30</f>
        <v>0.0263458508824399</v>
      </c>
      <c r="D19" s="21" t="n">
        <f aca="false">Ladder!$F$39</f>
        <v>0.0264404986579712</v>
      </c>
      <c r="E19" s="21" t="n">
        <f aca="false">Barbell!$F$31</f>
        <v>0.0265781705732839</v>
      </c>
      <c r="F19" s="8" t="str">
        <f aca="false">INDEX($C$15:$E$15,MATCH(MAX(C19:E19),C19:E19,0))</f>
        <v>Barbell</v>
      </c>
    </row>
    <row r="20" customFormat="false" ht="15" hidden="false" customHeight="false" outlineLevel="0" collapsed="false">
      <c r="B20" s="20" t="n">
        <v>50</v>
      </c>
      <c r="C20" s="21" t="n">
        <f aca="false">Bullet!$F$32</f>
        <v>-0.0255503225347749</v>
      </c>
      <c r="D20" s="21" t="n">
        <f aca="false">Ladder!$F$41</f>
        <v>-0.0254613043273118</v>
      </c>
      <c r="E20" s="21" t="n">
        <f aca="false">Barbell!$F$33</f>
        <v>-0.0253318210402027</v>
      </c>
      <c r="F20" s="8" t="str">
        <f aca="false">INDEX($C$15:$E$15,MATCH(MAX(C20:E20),C20:E20,0))</f>
        <v>Barbell</v>
      </c>
    </row>
    <row r="21" customFormat="false" ht="15" hidden="false" customHeight="false" outlineLevel="0" collapsed="false">
      <c r="B21" s="20" t="n">
        <v>100</v>
      </c>
      <c r="C21" s="21" t="n">
        <f aca="false">Bullet!$F$33</f>
        <v>-0.0503327053867226</v>
      </c>
      <c r="D21" s="21" t="n">
        <f aca="false">Ladder!$F$42</f>
        <v>-0.0499872839016866</v>
      </c>
      <c r="E21" s="21" t="n">
        <f aca="false">Barbell!$F$34</f>
        <v>-0.0494848177669369</v>
      </c>
      <c r="F21" s="8" t="str">
        <f aca="false">INDEX($C$15:$E$15,MATCH(MAX(C21:E21),C21:E21,0))</f>
        <v>Barbell</v>
      </c>
    </row>
    <row r="22" customFormat="false" ht="15" hidden="false" customHeight="false" outlineLevel="0" collapsed="false">
      <c r="B22" s="20" t="n">
        <v>200</v>
      </c>
      <c r="C22" s="21" t="n">
        <f aca="false">Bullet!$F$35</f>
        <v>-0.0976986570022878</v>
      </c>
      <c r="D22" s="21" t="n">
        <f aca="false">Ladder!$F$44</f>
        <v>-0.0963976533075668</v>
      </c>
      <c r="E22" s="21" t="n">
        <f aca="false">Barbell!$F$36</f>
        <v>-0.0945047636642059</v>
      </c>
      <c r="F22" s="8" t="str">
        <f aca="false">INDEX($C$15:$E$15,MATCH(MAX(C22:E22),C22:E22,0))</f>
        <v>Barbell</v>
      </c>
    </row>
    <row r="23" customFormat="false" ht="15" hidden="false" customHeight="false" outlineLevel="0" collapsed="false">
      <c r="B23" s="20" t="n">
        <v>300</v>
      </c>
      <c r="C23" s="21" t="n">
        <f aca="false">Bullet!$F$37</f>
        <v>-0.142297807422801</v>
      </c>
      <c r="D23" s="21" t="n">
        <f aca="false">Ladder!$F$46</f>
        <v>-0.139539419184634</v>
      </c>
      <c r="E23" s="21" t="n">
        <f aca="false">Barbell!$F$38</f>
        <v>-0.135524757627932</v>
      </c>
      <c r="F23" s="8" t="str">
        <f aca="false">INDEX($C$15:$E$15,MATCH(MAX(C23:E23),C23:E23,0))</f>
        <v>Barbell</v>
      </c>
    </row>
    <row r="24" customFormat="false" ht="43.5" hidden="false" customHeight="true" outlineLevel="0" collapsed="false">
      <c r="B24" s="12" t="s">
        <v>96</v>
      </c>
      <c r="C24" s="12"/>
      <c r="D24" s="12"/>
      <c r="E24" s="12"/>
      <c r="F24" s="12"/>
    </row>
    <row r="26" customFormat="false" ht="19.5" hidden="false" customHeight="true" outlineLevel="0" collapsed="false">
      <c r="B26" s="3" t="s">
        <v>97</v>
      </c>
      <c r="C26" s="3"/>
      <c r="D26" s="3"/>
      <c r="E26" s="3"/>
      <c r="F26" s="3"/>
    </row>
    <row r="27" customFormat="false" ht="21.75" hidden="false" customHeight="true" outlineLevel="0" collapsed="false">
      <c r="B27" s="4" t="s">
        <v>98</v>
      </c>
      <c r="C27" s="4" t="s">
        <v>7</v>
      </c>
      <c r="D27" s="4" t="s">
        <v>11</v>
      </c>
      <c r="E27" s="4" t="s">
        <v>15</v>
      </c>
      <c r="F27" s="4" t="s">
        <v>99</v>
      </c>
    </row>
    <row r="28" customFormat="false" ht="15" hidden="false" customHeight="false" outlineLevel="0" collapsed="false">
      <c r="B28" s="14" t="s">
        <v>100</v>
      </c>
      <c r="C28" s="22" t="n">
        <f aca="false">Bullet!$D$7</f>
        <v>100</v>
      </c>
      <c r="D28" s="22" t="n">
        <f aca="false">Ladder!$D$7</f>
        <v>100</v>
      </c>
      <c r="E28" s="22" t="n">
        <f aca="false">Barbell!$D$7</f>
        <v>100</v>
      </c>
      <c r="F28" s="6" t="s">
        <v>101</v>
      </c>
    </row>
    <row r="29" customFormat="false" ht="15" hidden="false" customHeight="false" outlineLevel="0" collapsed="false">
      <c r="B29" s="14" t="s">
        <v>102</v>
      </c>
      <c r="C29" s="23" t="n">
        <f aca="false">Bullet!$D$17</f>
        <v>-0.0518867924528302</v>
      </c>
      <c r="D29" s="23" t="n">
        <f aca="false">Ladder!$D$26</f>
        <v>-0.0518867924528302</v>
      </c>
      <c r="E29" s="23" t="n">
        <f aca="false">Barbell!$D$18</f>
        <v>-0.0518867924528302</v>
      </c>
      <c r="F29" s="6"/>
    </row>
    <row r="30" customFormat="false" ht="15" hidden="false" customHeight="false" outlineLevel="0" collapsed="false">
      <c r="B30" s="14" t="s">
        <v>48</v>
      </c>
      <c r="C30" s="23" t="n">
        <f aca="false">Bullet!$D$19</f>
        <v>-0.0502959238163047</v>
      </c>
      <c r="D30" s="23" t="n">
        <f aca="false">Ladder!$D$28</f>
        <v>-0.0499288002847989</v>
      </c>
      <c r="E30" s="23" t="n">
        <f aca="false">Barbell!$D$20</f>
        <v>-0.0493948024207903</v>
      </c>
      <c r="F30" s="6"/>
    </row>
    <row r="31" customFormat="false" ht="15" hidden="false" customHeight="false" outlineLevel="0" collapsed="false">
      <c r="B31" s="14" t="s">
        <v>103</v>
      </c>
      <c r="C31" s="23" t="n">
        <f aca="false">Bullet!$D$20</f>
        <v>-0.0503327053867226</v>
      </c>
      <c r="D31" s="23" t="n">
        <f aca="false">Ladder!$D$29</f>
        <v>-0.0499872839016866</v>
      </c>
      <c r="E31" s="23" t="n">
        <f aca="false">Barbell!$D$21</f>
        <v>-0.0494848177669369</v>
      </c>
      <c r="F31" s="6"/>
    </row>
    <row r="69" customFormat="false" ht="15" hidden="false" customHeight="false" outlineLevel="0" collapsed="false">
      <c r="B69" s="13" t="s">
        <v>73</v>
      </c>
      <c r="C69" s="13"/>
      <c r="D69" s="13"/>
      <c r="E69" s="13"/>
      <c r="F69" s="13"/>
    </row>
  </sheetData>
  <mergeCells count="7">
    <mergeCell ref="B1:G1"/>
    <mergeCell ref="B2:G2"/>
    <mergeCell ref="B4:F4"/>
    <mergeCell ref="B14:F14"/>
    <mergeCell ref="B24:F24"/>
    <mergeCell ref="B26:F26"/>
    <mergeCell ref="B69:F69"/>
  </mergeCells>
  <hyperlinks>
    <hyperlink ref="B69" r:id="rId1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700"/>
    <pageSetUpPr fitToPage="true"/>
  </sheetPr>
  <dimension ref="B1:K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11" min="7" style="0" width="14"/>
    <col collapsed="false" customWidth="true" hidden="false" outlineLevel="0" max="12" min="12" style="0" width="2"/>
  </cols>
  <sheetData>
    <row r="1" customFormat="false" ht="31.5" hidden="false" customHeight="true" outlineLevel="0" collapsed="false">
      <c r="B1" s="1" t="s">
        <v>104</v>
      </c>
      <c r="C1" s="1"/>
      <c r="D1" s="1"/>
      <c r="E1" s="1"/>
      <c r="F1" s="1"/>
      <c r="G1" s="1"/>
      <c r="H1" s="1"/>
      <c r="I1" s="1"/>
      <c r="J1" s="1"/>
      <c r="K1" s="1"/>
    </row>
    <row r="2" customFormat="false" ht="19.5" hidden="false" customHeight="true" outlineLevel="0" collapsed="false">
      <c r="B2" s="2" t="s">
        <v>105</v>
      </c>
      <c r="C2" s="2"/>
      <c r="D2" s="2"/>
      <c r="E2" s="2"/>
      <c r="F2" s="2"/>
      <c r="G2" s="2"/>
      <c r="H2" s="2"/>
      <c r="I2" s="2"/>
      <c r="J2" s="2"/>
      <c r="K2" s="2"/>
    </row>
    <row r="4" customFormat="false" ht="19.5" hidden="false" customHeight="true" outlineLevel="0" collapsed="false">
      <c r="B4" s="3" t="s">
        <v>106</v>
      </c>
      <c r="C4" s="3"/>
      <c r="D4" s="3"/>
      <c r="E4" s="3"/>
      <c r="F4" s="3"/>
      <c r="G4" s="3"/>
      <c r="H4" s="3"/>
      <c r="I4" s="3"/>
      <c r="J4" s="3"/>
      <c r="K4" s="3"/>
    </row>
    <row r="5" customFormat="false" ht="15" hidden="false" customHeight="false" outlineLevel="0" collapsed="false">
      <c r="B5" s="24" t="s">
        <v>83</v>
      </c>
      <c r="C5" s="24"/>
      <c r="D5" s="25" t="n">
        <v>10000000</v>
      </c>
      <c r="F5" s="26" t="s">
        <v>107</v>
      </c>
      <c r="G5" s="26"/>
      <c r="H5" s="26"/>
      <c r="I5" s="26"/>
      <c r="J5" s="26"/>
      <c r="K5" s="26"/>
    </row>
    <row r="6" customFormat="false" ht="15" hidden="false" customHeight="false" outlineLevel="0" collapsed="false">
      <c r="B6" s="24" t="s">
        <v>108</v>
      </c>
      <c r="C6" s="24"/>
      <c r="D6" s="27" t="n">
        <v>0.06</v>
      </c>
    </row>
    <row r="7" customFormat="false" ht="15" hidden="false" customHeight="false" outlineLevel="0" collapsed="false">
      <c r="B7" s="24" t="s">
        <v>109</v>
      </c>
      <c r="C7" s="24"/>
      <c r="D7" s="28" t="n">
        <v>100</v>
      </c>
    </row>
    <row r="9" customFormat="false" ht="19.5" hidden="false" customHeight="true" outlineLevel="0" collapsed="false">
      <c r="B9" s="3" t="s">
        <v>110</v>
      </c>
      <c r="C9" s="3"/>
      <c r="D9" s="3"/>
      <c r="E9" s="3"/>
      <c r="F9" s="3"/>
      <c r="G9" s="3"/>
      <c r="H9" s="3"/>
      <c r="I9" s="3"/>
      <c r="J9" s="3"/>
      <c r="K9" s="3"/>
    </row>
    <row r="10" customFormat="false" ht="31.5" hidden="false" customHeight="true" outlineLevel="0" collapsed="false">
      <c r="B10" s="4" t="s">
        <v>111</v>
      </c>
      <c r="C10" s="4" t="s">
        <v>112</v>
      </c>
      <c r="D10" s="4" t="s">
        <v>113</v>
      </c>
      <c r="E10" s="4" t="s">
        <v>24</v>
      </c>
      <c r="F10" s="4" t="s">
        <v>114</v>
      </c>
      <c r="G10" s="4" t="s">
        <v>115</v>
      </c>
      <c r="H10" s="4" t="s">
        <v>116</v>
      </c>
      <c r="I10" s="4" t="s">
        <v>36</v>
      </c>
      <c r="J10" s="4" t="s">
        <v>117</v>
      </c>
      <c r="K10" s="4" t="s">
        <v>118</v>
      </c>
    </row>
    <row r="11" customFormat="false" ht="15" hidden="false" customHeight="false" outlineLevel="0" collapsed="false">
      <c r="B11" s="29" t="n">
        <v>5.5</v>
      </c>
      <c r="C11" s="27" t="n">
        <v>1</v>
      </c>
      <c r="D11" s="30" t="n">
        <f aca="false">C11*$D$5</f>
        <v>10000000</v>
      </c>
      <c r="E11" s="31" t="n">
        <f aca="false">100/(1+$D$6)^B11</f>
        <v>72.5801298835722</v>
      </c>
      <c r="F11" s="30" t="n">
        <f aca="false">D11/E11*100</f>
        <v>13777875.5921783</v>
      </c>
      <c r="G11" s="32" t="n">
        <f aca="false">B11</f>
        <v>5.5</v>
      </c>
      <c r="H11" s="31" t="n">
        <f aca="false">B11/(1+$D$6)</f>
        <v>5.18867924528302</v>
      </c>
      <c r="I11" s="31" t="n">
        <f aca="false">B11*(B11+1)/(1+$D$6)^2</f>
        <v>31.8173727305091</v>
      </c>
      <c r="J11" s="31" t="n">
        <f aca="false">C11*H11</f>
        <v>5.18867924528302</v>
      </c>
      <c r="K11" s="31" t="n">
        <f aca="false">C11*I11</f>
        <v>31.8173727305091</v>
      </c>
    </row>
    <row r="12" customFormat="false" ht="15" hidden="false" customHeight="false" outlineLevel="0" collapsed="false">
      <c r="B12" s="33" t="s">
        <v>119</v>
      </c>
      <c r="C12" s="34" t="n">
        <f aca="false">SUM(C11:C11)</f>
        <v>1</v>
      </c>
      <c r="D12" s="35" t="n">
        <f aca="false">SUM(D11:D11)</f>
        <v>10000000</v>
      </c>
      <c r="E12" s="36"/>
      <c r="F12" s="35" t="n">
        <f aca="false">SUM(F11:F11)</f>
        <v>13777875.5921783</v>
      </c>
      <c r="G12" s="37" t="n">
        <f aca="false">SUMPRODUCT(C11:C11,G11:G11)</f>
        <v>5.5</v>
      </c>
      <c r="H12" s="38" t="n">
        <f aca="false">SUM(J11:J11)</f>
        <v>5.18867924528302</v>
      </c>
      <c r="I12" s="38" t="n">
        <f aca="false">SUM(K11:K11)</f>
        <v>31.8173727305091</v>
      </c>
      <c r="J12" s="36"/>
      <c r="K12" s="36"/>
    </row>
    <row r="13" customFormat="false" ht="15" hidden="false" customHeight="false" outlineLevel="0" collapsed="false">
      <c r="B13" s="24" t="s">
        <v>91</v>
      </c>
      <c r="C13" s="24"/>
      <c r="D13" s="39" t="n">
        <f aca="false">D12*H12*0.0001</f>
        <v>5188.67924528302</v>
      </c>
      <c r="F13" s="40" t="str">
        <f aca="false">IF(ABS(C12-1)&lt;0.0001,"✔ Weights add to 100%","✘ Weights must add to 100%")</f>
        <v>✔ Weights add to 100%</v>
      </c>
      <c r="G13" s="40"/>
      <c r="H13" s="40"/>
    </row>
    <row r="15" customFormat="false" ht="19.5" hidden="false" customHeight="true" outlineLevel="0" collapsed="false">
      <c r="B15" s="3" t="s">
        <v>120</v>
      </c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1.75" hidden="false" customHeight="true" outlineLevel="0" collapsed="false">
      <c r="B16" s="4" t="s">
        <v>98</v>
      </c>
      <c r="C16" s="4"/>
      <c r="D16" s="4" t="s">
        <v>121</v>
      </c>
      <c r="E16" s="4" t="s">
        <v>122</v>
      </c>
      <c r="F16" s="4" t="s">
        <v>123</v>
      </c>
      <c r="G16" s="4" t="s">
        <v>124</v>
      </c>
    </row>
    <row r="17" customFormat="false" ht="15" hidden="false" customHeight="false" outlineLevel="0" collapsed="false">
      <c r="B17" s="14" t="s">
        <v>125</v>
      </c>
      <c r="C17" s="14"/>
      <c r="D17" s="41" t="n">
        <f aca="false">-$H$12*($D$7/10000)</f>
        <v>-0.0518867924528302</v>
      </c>
      <c r="E17" s="30" t="n">
        <f aca="false">D17*$D$12</f>
        <v>-518867.924528302</v>
      </c>
      <c r="F17" s="30" t="n">
        <f aca="false">$D$12+E17</f>
        <v>9481132.0754717</v>
      </c>
      <c r="G17" s="41" t="n">
        <f aca="false">D17-$D$20</f>
        <v>-0.00155408706610755</v>
      </c>
    </row>
    <row r="18" customFormat="false" ht="15" hidden="false" customHeight="false" outlineLevel="0" collapsed="false">
      <c r="B18" s="14" t="s">
        <v>126</v>
      </c>
      <c r="C18" s="14"/>
      <c r="D18" s="41" t="n">
        <f aca="false">0.5*$I$12*($D$7/10000)^2</f>
        <v>0.00159086863652545</v>
      </c>
      <c r="E18" s="30" t="n">
        <f aca="false">D18*$D$12</f>
        <v>15908.6863652545</v>
      </c>
      <c r="F18" s="30"/>
      <c r="G18" s="41"/>
    </row>
    <row r="19" customFormat="false" ht="15" hidden="false" customHeight="false" outlineLevel="0" collapsed="false">
      <c r="B19" s="14" t="s">
        <v>48</v>
      </c>
      <c r="C19" s="14"/>
      <c r="D19" s="41" t="n">
        <f aca="false">-$H$12*($D$7/10000)+0.5*$I$12*($D$7/10000)^2</f>
        <v>-0.0502959238163047</v>
      </c>
      <c r="E19" s="30" t="n">
        <f aca="false">D19*$D$12</f>
        <v>-502959.238163047</v>
      </c>
      <c r="F19" s="30" t="n">
        <f aca="false">$D$12+E19</f>
        <v>9497040.76183695</v>
      </c>
      <c r="G19" s="41" t="n">
        <f aca="false">D19-$D$20</f>
        <v>3.67815704179E-005</v>
      </c>
    </row>
    <row r="20" customFormat="false" ht="15" hidden="false" customHeight="false" outlineLevel="0" collapsed="false">
      <c r="B20" s="14" t="s">
        <v>52</v>
      </c>
      <c r="C20" s="14"/>
      <c r="D20" s="41" t="n">
        <f aca="false">SUMPRODUCT($F$11:$F$11/(1+$D$6+($D$7/10000))^$B$11:$B$11)/$D$12-1</f>
        <v>-0.0503327053867226</v>
      </c>
      <c r="E20" s="30" t="n">
        <f aca="false">D20*$D$12</f>
        <v>-503327.053867226</v>
      </c>
      <c r="F20" s="30" t="n">
        <f aca="false">$D$12+E20</f>
        <v>9496672.94613277</v>
      </c>
      <c r="G20" s="41"/>
    </row>
    <row r="21" customFormat="false" ht="27.75" hidden="false" customHeight="true" outlineLevel="0" collapsed="false">
      <c r="B21" s="12" t="s">
        <v>127</v>
      </c>
      <c r="C21" s="12"/>
      <c r="D21" s="12"/>
      <c r="E21" s="12"/>
      <c r="F21" s="12"/>
      <c r="G21" s="12"/>
      <c r="H21" s="12"/>
      <c r="I21" s="12"/>
      <c r="J21" s="12"/>
      <c r="K21" s="12"/>
    </row>
    <row r="23" customFormat="false" ht="19.5" hidden="false" customHeight="true" outlineLevel="0" collapsed="false">
      <c r="B23" s="3" t="s">
        <v>128</v>
      </c>
      <c r="C23" s="3"/>
      <c r="D23" s="3"/>
      <c r="E23" s="3"/>
      <c r="F23" s="3"/>
      <c r="G23" s="3"/>
      <c r="H23" s="3"/>
      <c r="I23" s="3"/>
      <c r="J23" s="3"/>
      <c r="K23" s="3"/>
    </row>
    <row r="24" customFormat="false" ht="31.5" hidden="false" customHeight="true" outlineLevel="0" collapsed="false">
      <c r="B24" s="4" t="s">
        <v>94</v>
      </c>
      <c r="C24" s="4" t="s">
        <v>129</v>
      </c>
      <c r="D24" s="4" t="s">
        <v>102</v>
      </c>
      <c r="E24" s="4" t="s">
        <v>48</v>
      </c>
      <c r="F24" s="4" t="s">
        <v>103</v>
      </c>
      <c r="G24" s="4" t="s">
        <v>130</v>
      </c>
      <c r="H24" s="4" t="s">
        <v>131</v>
      </c>
      <c r="I24" s="4" t="s">
        <v>132</v>
      </c>
    </row>
    <row r="25" customFormat="false" ht="15" hidden="false" customHeight="false" outlineLevel="0" collapsed="false">
      <c r="B25" s="42" t="n">
        <v>-300</v>
      </c>
      <c r="C25" s="31" t="n">
        <f aca="false">B25/10000</f>
        <v>-0.03</v>
      </c>
      <c r="D25" s="43" t="n">
        <f aca="false">-$H$12*C25</f>
        <v>0.155660377358491</v>
      </c>
      <c r="E25" s="43" t="n">
        <f aca="false">-$H$12*C25+0.5*$I$12*C25^2</f>
        <v>0.16997819508722</v>
      </c>
      <c r="F25" s="44" t="n">
        <f aca="false">SUMPRODUCT($F$11:$F$11/(1+$D$6+C25)^$B$11:$B$11)/$D$12-1</f>
        <v>0.171055621171884</v>
      </c>
      <c r="G25" s="30" t="n">
        <f aca="false">$D$12*(1+F25)</f>
        <v>11710556.2117188</v>
      </c>
      <c r="H25" s="41" t="n">
        <f aca="false">D25-F25</f>
        <v>-0.0153952438133938</v>
      </c>
      <c r="I25" s="41" t="n">
        <f aca="false">E25-F25</f>
        <v>-0.00107742608466468</v>
      </c>
    </row>
    <row r="26" customFormat="false" ht="15" hidden="false" customHeight="false" outlineLevel="0" collapsed="false">
      <c r="B26" s="42" t="n">
        <v>-250</v>
      </c>
      <c r="C26" s="31" t="n">
        <f aca="false">B26/10000</f>
        <v>-0.025</v>
      </c>
      <c r="D26" s="43" t="n">
        <f aca="false">-$H$12*C26</f>
        <v>0.129716981132075</v>
      </c>
      <c r="E26" s="43" t="n">
        <f aca="false">-$H$12*C26+0.5*$I$12*C26^2</f>
        <v>0.13965991011036</v>
      </c>
      <c r="F26" s="44" t="n">
        <f aca="false">SUMPRODUCT($F$11:$F$11/(1+$D$6+C26)^$B$11:$B$11)/$D$12-1</f>
        <v>0.140276922905247</v>
      </c>
      <c r="G26" s="30" t="n">
        <f aca="false">$D$12*(1+F26)</f>
        <v>11402769.2290525</v>
      </c>
      <c r="H26" s="41" t="n">
        <f aca="false">D26-F26</f>
        <v>-0.0105599417731717</v>
      </c>
      <c r="I26" s="41" t="n">
        <f aca="false">E26-F26</f>
        <v>-0.000617012794887628</v>
      </c>
    </row>
    <row r="27" customFormat="false" ht="15" hidden="false" customHeight="false" outlineLevel="0" collapsed="false">
      <c r="B27" s="42" t="n">
        <v>-200</v>
      </c>
      <c r="C27" s="31" t="n">
        <f aca="false">B27/10000</f>
        <v>-0.02</v>
      </c>
      <c r="D27" s="43" t="n">
        <f aca="false">-$H$12*C27</f>
        <v>0.10377358490566</v>
      </c>
      <c r="E27" s="43" t="n">
        <f aca="false">-$H$12*C27+0.5*$I$12*C27^2</f>
        <v>0.110137059451762</v>
      </c>
      <c r="F27" s="44" t="n">
        <f aca="false">SUMPRODUCT($F$11:$F$11/(1+$D$6+C27)^$B$11:$B$11)/$D$12-1</f>
        <v>0.110449704357984</v>
      </c>
      <c r="G27" s="30" t="n">
        <f aca="false">$D$12*(1+F27)</f>
        <v>11104497.0435798</v>
      </c>
      <c r="H27" s="41" t="n">
        <f aca="false">D27-F27</f>
        <v>-0.00667611945232381</v>
      </c>
      <c r="I27" s="41" t="n">
        <f aca="false">E27-F27</f>
        <v>-0.000312644906222001</v>
      </c>
    </row>
    <row r="28" customFormat="false" ht="15" hidden="false" customHeight="false" outlineLevel="0" collapsed="false">
      <c r="B28" s="42" t="n">
        <v>-150</v>
      </c>
      <c r="C28" s="31" t="n">
        <f aca="false">B28/10000</f>
        <v>-0.015</v>
      </c>
      <c r="D28" s="43" t="n">
        <f aca="false">-$H$12*C28</f>
        <v>0.0778301886792453</v>
      </c>
      <c r="E28" s="43" t="n">
        <f aca="false">-$H$12*C28+0.5*$I$12*C28^2</f>
        <v>0.0814096431114276</v>
      </c>
      <c r="F28" s="44" t="n">
        <f aca="false">SUMPRODUCT($F$11:$F$11/(1+$D$6+C28)^$B$11:$B$11)/$D$12-1</f>
        <v>0.0815401876412907</v>
      </c>
      <c r="G28" s="30" t="n">
        <f aca="false">$D$12*(1+F28)</f>
        <v>10815401.8764129</v>
      </c>
      <c r="H28" s="41" t="n">
        <f aca="false">D28-F28</f>
        <v>-0.00370999896204539</v>
      </c>
      <c r="I28" s="41" t="n">
        <f aca="false">E28-F28</f>
        <v>-0.000130544529863122</v>
      </c>
    </row>
    <row r="29" customFormat="false" ht="15" hidden="false" customHeight="false" outlineLevel="0" collapsed="false">
      <c r="B29" s="42" t="n">
        <v>-100</v>
      </c>
      <c r="C29" s="31" t="n">
        <f aca="false">B29/10000</f>
        <v>-0.01</v>
      </c>
      <c r="D29" s="43" t="n">
        <f aca="false">-$H$12*C29</f>
        <v>0.0518867924528302</v>
      </c>
      <c r="E29" s="43" t="n">
        <f aca="false">-$H$12*C29+0.5*$I$12*C29^2</f>
        <v>0.0534776610893556</v>
      </c>
      <c r="F29" s="44" t="n">
        <f aca="false">SUMPRODUCT($F$11:$F$11/(1+$D$6+C29)^$B$11:$B$11)/$D$12-1</f>
        <v>0.0535159474641878</v>
      </c>
      <c r="G29" s="30" t="n">
        <f aca="false">$D$12*(1+F29)</f>
        <v>10535159.4746419</v>
      </c>
      <c r="H29" s="41" t="n">
        <f aca="false">D29-F29</f>
        <v>-0.00162915501135757</v>
      </c>
      <c r="I29" s="41" t="n">
        <f aca="false">E29-F29</f>
        <v>-3.82863748321152E-005</v>
      </c>
    </row>
    <row r="30" customFormat="false" ht="15" hidden="false" customHeight="false" outlineLevel="0" collapsed="false">
      <c r="B30" s="42" t="n">
        <v>-50</v>
      </c>
      <c r="C30" s="31" t="n">
        <f aca="false">B30/10000</f>
        <v>-0.005</v>
      </c>
      <c r="D30" s="43" t="n">
        <f aca="false">-$H$12*C30</f>
        <v>0.0259433962264151</v>
      </c>
      <c r="E30" s="43" t="n">
        <f aca="false">-$H$12*C30+0.5*$I$12*C30^2</f>
        <v>0.0263411133855465</v>
      </c>
      <c r="F30" s="44" t="n">
        <f aca="false">SUMPRODUCT($F$11:$F$11/(1+$D$6+C30)^$B$11:$B$11)/$D$12-1</f>
        <v>0.0263458508824399</v>
      </c>
      <c r="G30" s="30" t="n">
        <f aca="false">$D$12*(1+F30)</f>
        <v>10263458.5088244</v>
      </c>
      <c r="H30" s="41" t="n">
        <f aca="false">D30-F30</f>
        <v>-0.000402454656024811</v>
      </c>
      <c r="I30" s="41" t="n">
        <f aca="false">E30-F30</f>
        <v>-4.73749689344771E-006</v>
      </c>
    </row>
    <row r="31" customFormat="false" ht="15" hidden="false" customHeight="false" outlineLevel="0" collapsed="false">
      <c r="B31" s="42" t="n">
        <v>0</v>
      </c>
      <c r="C31" s="31" t="n">
        <f aca="false">B31/10000</f>
        <v>0</v>
      </c>
      <c r="D31" s="43" t="n">
        <f aca="false">-$H$12*C31</f>
        <v>-0</v>
      </c>
      <c r="E31" s="43" t="n">
        <f aca="false">-$H$12*C31+0.5*$I$12*C31^2</f>
        <v>0</v>
      </c>
      <c r="F31" s="44" t="n">
        <f aca="false">SUMPRODUCT($F$11:$F$11/(1+$D$6+C31)^$B$11:$B$11)/$D$12-1</f>
        <v>0</v>
      </c>
      <c r="G31" s="30" t="n">
        <f aca="false">$D$12*(1+F31)</f>
        <v>10000000</v>
      </c>
      <c r="H31" s="41" t="n">
        <f aca="false">D31-F31</f>
        <v>-0</v>
      </c>
      <c r="I31" s="41" t="n">
        <f aca="false">E31-F31</f>
        <v>0</v>
      </c>
    </row>
    <row r="32" customFormat="false" ht="15" hidden="false" customHeight="false" outlineLevel="0" collapsed="false">
      <c r="B32" s="42" t="n">
        <v>50</v>
      </c>
      <c r="C32" s="31" t="n">
        <f aca="false">B32/10000</f>
        <v>0.005</v>
      </c>
      <c r="D32" s="43" t="n">
        <f aca="false">-$H$12*C32</f>
        <v>-0.0259433962264151</v>
      </c>
      <c r="E32" s="43" t="n">
        <f aca="false">-$H$12*C32+0.5*$I$12*C32^2</f>
        <v>-0.0255456790672837</v>
      </c>
      <c r="F32" s="44" t="n">
        <f aca="false">SUMPRODUCT($F$11:$F$11/(1+$D$6+C32)^$B$11:$B$11)/$D$12-1</f>
        <v>-0.0255503225347749</v>
      </c>
      <c r="G32" s="30" t="n">
        <f aca="false">$D$12*(1+F32)</f>
        <v>9744496.77465225</v>
      </c>
      <c r="H32" s="41" t="n">
        <f aca="false">D32-F32</f>
        <v>-0.000393073691640242</v>
      </c>
      <c r="I32" s="41" t="n">
        <f aca="false">E32-F32</f>
        <v>4.64346749112082E-006</v>
      </c>
    </row>
    <row r="33" customFormat="false" ht="15" hidden="false" customHeight="false" outlineLevel="0" collapsed="false">
      <c r="B33" s="42" t="n">
        <v>100</v>
      </c>
      <c r="C33" s="31" t="n">
        <f aca="false">B33/10000</f>
        <v>0.01</v>
      </c>
      <c r="D33" s="43" t="n">
        <f aca="false">-$H$12*C33</f>
        <v>-0.0518867924528302</v>
      </c>
      <c r="E33" s="43" t="n">
        <f aca="false">-$H$12*C33+0.5*$I$12*C33^2</f>
        <v>-0.0502959238163047</v>
      </c>
      <c r="F33" s="44" t="n">
        <f aca="false">SUMPRODUCT($F$11:$F$11/(1+$D$6+C33)^$B$11:$B$11)/$D$12-1</f>
        <v>-0.0503327053867226</v>
      </c>
      <c r="G33" s="30" t="n">
        <f aca="false">$D$12*(1+F33)</f>
        <v>9496672.94613277</v>
      </c>
      <c r="H33" s="41" t="n">
        <f aca="false">D33-F33</f>
        <v>-0.00155408706610755</v>
      </c>
      <c r="I33" s="41" t="n">
        <f aca="false">E33-F33</f>
        <v>3.67815704179E-005</v>
      </c>
    </row>
    <row r="34" customFormat="false" ht="15" hidden="false" customHeight="false" outlineLevel="0" collapsed="false">
      <c r="B34" s="42" t="n">
        <v>150</v>
      </c>
      <c r="C34" s="31" t="n">
        <f aca="false">B34/10000</f>
        <v>0.015</v>
      </c>
      <c r="D34" s="43" t="n">
        <f aca="false">-$H$12*C34</f>
        <v>-0.0778301886792453</v>
      </c>
      <c r="E34" s="43" t="n">
        <f aca="false">-$H$12*C34+0.5*$I$12*C34^2</f>
        <v>-0.074250734247063</v>
      </c>
      <c r="F34" s="44" t="n">
        <f aca="false">SUMPRODUCT($F$11:$F$11/(1+$D$6+C34)^$B$11:$B$11)/$D$12-1</f>
        <v>-0.0743736578853581</v>
      </c>
      <c r="G34" s="30" t="n">
        <f aca="false">$D$12*(1+F34)</f>
        <v>9256263.42114642</v>
      </c>
      <c r="H34" s="41" t="n">
        <f aca="false">D34-F34</f>
        <v>-0.00345653079388718</v>
      </c>
      <c r="I34" s="41" t="n">
        <f aca="false">E34-F34</f>
        <v>0.000122923638295094</v>
      </c>
    </row>
    <row r="35" customFormat="false" ht="15" hidden="false" customHeight="false" outlineLevel="0" collapsed="false">
      <c r="B35" s="42" t="n">
        <v>200</v>
      </c>
      <c r="C35" s="31" t="n">
        <f aca="false">B35/10000</f>
        <v>0.02</v>
      </c>
      <c r="D35" s="43" t="n">
        <f aca="false">-$H$12*C35</f>
        <v>-0.10377358490566</v>
      </c>
      <c r="E35" s="43" t="n">
        <f aca="false">-$H$12*C35+0.5*$I$12*C35^2</f>
        <v>-0.0974101103595586</v>
      </c>
      <c r="F35" s="44" t="n">
        <f aca="false">SUMPRODUCT($F$11:$F$11/(1+$D$6+C35)^$B$11:$B$11)/$D$12-1</f>
        <v>-0.0976986570022878</v>
      </c>
      <c r="G35" s="30" t="n">
        <f aca="false">$D$12*(1+F35)</f>
        <v>9023013.42997712</v>
      </c>
      <c r="H35" s="41" t="n">
        <f aca="false">D35-F35</f>
        <v>-0.00607492790337262</v>
      </c>
      <c r="I35" s="41" t="n">
        <f aca="false">E35-F35</f>
        <v>0.00028854664272919</v>
      </c>
    </row>
    <row r="36" customFormat="false" ht="15" hidden="false" customHeight="false" outlineLevel="0" collapsed="false">
      <c r="B36" s="42" t="n">
        <v>250</v>
      </c>
      <c r="C36" s="31" t="n">
        <f aca="false">B36/10000</f>
        <v>0.025</v>
      </c>
      <c r="D36" s="43" t="n">
        <f aca="false">-$H$12*C36</f>
        <v>-0.129716981132075</v>
      </c>
      <c r="E36" s="43" t="n">
        <f aca="false">-$H$12*C36+0.5*$I$12*C36^2</f>
        <v>-0.119774052153791</v>
      </c>
      <c r="F36" s="44" t="n">
        <f aca="false">SUMPRODUCT($F$11:$F$11/(1+$D$6+C36)^$B$11:$B$11)/$D$12-1</f>
        <v>-0.120332192079041</v>
      </c>
      <c r="G36" s="30" t="n">
        <f aca="false">$D$12*(1+F36)</f>
        <v>8796678.07920959</v>
      </c>
      <c r="H36" s="41" t="n">
        <f aca="false">D36-F36</f>
        <v>-0.00938478905303414</v>
      </c>
      <c r="I36" s="41" t="n">
        <f aca="false">E36-F36</f>
        <v>0.000558139925249945</v>
      </c>
    </row>
    <row r="37" customFormat="false" ht="15" hidden="false" customHeight="false" outlineLevel="0" collapsed="false">
      <c r="B37" s="42" t="n">
        <v>300</v>
      </c>
      <c r="C37" s="31" t="n">
        <f aca="false">B37/10000</f>
        <v>0.03</v>
      </c>
      <c r="D37" s="43" t="n">
        <f aca="false">-$H$12*C37</f>
        <v>-0.155660377358491</v>
      </c>
      <c r="E37" s="43" t="n">
        <f aca="false">-$H$12*C37+0.5*$I$12*C37^2</f>
        <v>-0.141342559629761</v>
      </c>
      <c r="F37" s="44" t="n">
        <f aca="false">SUMPRODUCT($F$11:$F$11/(1+$D$6+C37)^$B$11:$B$11)/$D$12-1</f>
        <v>-0.142297807422801</v>
      </c>
      <c r="G37" s="30" t="n">
        <f aca="false">$D$12*(1+F37)</f>
        <v>8577021.92577199</v>
      </c>
      <c r="H37" s="41" t="n">
        <f aca="false">D37-F37</f>
        <v>-0.0133625699356893</v>
      </c>
      <c r="I37" s="41" t="n">
        <f aca="false">E37-F37</f>
        <v>0.000955247793039821</v>
      </c>
    </row>
    <row r="38" customFormat="false" ht="30" hidden="false" customHeight="true" outlineLevel="0" collapsed="false">
      <c r="B38" s="12" t="s">
        <v>133</v>
      </c>
      <c r="C38" s="12"/>
      <c r="D38" s="12"/>
      <c r="E38" s="12"/>
      <c r="F38" s="12"/>
      <c r="G38" s="12"/>
      <c r="H38" s="12"/>
      <c r="I38" s="12"/>
      <c r="J38" s="12"/>
      <c r="K38" s="12"/>
    </row>
    <row r="60" customFormat="false" ht="15" hidden="false" customHeight="false" outlineLevel="0" collapsed="false">
      <c r="B60" s="13" t="s">
        <v>73</v>
      </c>
      <c r="C60" s="13"/>
      <c r="D60" s="13"/>
      <c r="E60" s="13"/>
      <c r="F60" s="13"/>
      <c r="G60" s="13"/>
      <c r="H60" s="13"/>
      <c r="I60" s="13"/>
      <c r="J60" s="13"/>
      <c r="K60" s="13"/>
    </row>
  </sheetData>
  <mergeCells count="20">
    <mergeCell ref="B1:K1"/>
    <mergeCell ref="B2:K2"/>
    <mergeCell ref="B4:K4"/>
    <mergeCell ref="B5:C5"/>
    <mergeCell ref="F5:K5"/>
    <mergeCell ref="B6:C6"/>
    <mergeCell ref="B7:C7"/>
    <mergeCell ref="B9:K9"/>
    <mergeCell ref="B13:C13"/>
    <mergeCell ref="F13:H13"/>
    <mergeCell ref="B15:K15"/>
    <mergeCell ref="B16:C16"/>
    <mergeCell ref="B17:C17"/>
    <mergeCell ref="B18:C18"/>
    <mergeCell ref="B19:C19"/>
    <mergeCell ref="B20:C20"/>
    <mergeCell ref="B21:K21"/>
    <mergeCell ref="B23:K23"/>
    <mergeCell ref="B38:K38"/>
    <mergeCell ref="B60:K60"/>
  </mergeCells>
  <conditionalFormatting sqref="H25:I37">
    <cfRule type="cellIs" priority="2" operator="lessThan" aboveAverage="0" equalAverage="0" bottom="0" percent="0" rank="0" text="" dxfId="0">
      <formula>0</formula>
    </cfRule>
  </conditionalFormatting>
  <hyperlinks>
    <hyperlink ref="B60" r:id="rId1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700"/>
    <pageSetUpPr fitToPage="true"/>
  </sheetPr>
  <dimension ref="B1:K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11" min="7" style="0" width="14"/>
    <col collapsed="false" customWidth="true" hidden="false" outlineLevel="0" max="12" min="12" style="0" width="2"/>
  </cols>
  <sheetData>
    <row r="1" customFormat="false" ht="31.5" hidden="false" customHeight="true" outlineLevel="0" collapsed="false">
      <c r="B1" s="1" t="s">
        <v>134</v>
      </c>
      <c r="C1" s="1"/>
      <c r="D1" s="1"/>
      <c r="E1" s="1"/>
      <c r="F1" s="1"/>
      <c r="G1" s="1"/>
      <c r="H1" s="1"/>
      <c r="I1" s="1"/>
      <c r="J1" s="1"/>
      <c r="K1" s="1"/>
    </row>
    <row r="2" customFormat="false" ht="19.5" hidden="false" customHeight="true" outlineLevel="0" collapsed="false">
      <c r="B2" s="2" t="s">
        <v>135</v>
      </c>
      <c r="C2" s="2"/>
      <c r="D2" s="2"/>
      <c r="E2" s="2"/>
      <c r="F2" s="2"/>
      <c r="G2" s="2"/>
      <c r="H2" s="2"/>
      <c r="I2" s="2"/>
      <c r="J2" s="2"/>
      <c r="K2" s="2"/>
    </row>
    <row r="4" customFormat="false" ht="19.5" hidden="false" customHeight="true" outlineLevel="0" collapsed="false">
      <c r="B4" s="3" t="s">
        <v>106</v>
      </c>
      <c r="C4" s="3"/>
      <c r="D4" s="3"/>
      <c r="E4" s="3"/>
      <c r="F4" s="3"/>
      <c r="G4" s="3"/>
      <c r="H4" s="3"/>
      <c r="I4" s="3"/>
      <c r="J4" s="3"/>
      <c r="K4" s="3"/>
    </row>
    <row r="5" customFormat="false" ht="15" hidden="false" customHeight="false" outlineLevel="0" collapsed="false">
      <c r="B5" s="24" t="s">
        <v>83</v>
      </c>
      <c r="C5" s="24"/>
      <c r="D5" s="25" t="n">
        <v>10000000</v>
      </c>
      <c r="F5" s="26" t="s">
        <v>107</v>
      </c>
      <c r="G5" s="26"/>
      <c r="H5" s="26"/>
      <c r="I5" s="26"/>
      <c r="J5" s="26"/>
      <c r="K5" s="26"/>
    </row>
    <row r="6" customFormat="false" ht="15" hidden="false" customHeight="false" outlineLevel="0" collapsed="false">
      <c r="B6" s="24" t="s">
        <v>108</v>
      </c>
      <c r="C6" s="24"/>
      <c r="D6" s="27" t="n">
        <v>0.06</v>
      </c>
    </row>
    <row r="7" customFormat="false" ht="15" hidden="false" customHeight="false" outlineLevel="0" collapsed="false">
      <c r="B7" s="24" t="s">
        <v>109</v>
      </c>
      <c r="C7" s="24"/>
      <c r="D7" s="28" t="n">
        <v>100</v>
      </c>
    </row>
    <row r="9" customFormat="false" ht="19.5" hidden="false" customHeight="true" outlineLevel="0" collapsed="false">
      <c r="B9" s="3" t="s">
        <v>110</v>
      </c>
      <c r="C9" s="3"/>
      <c r="D9" s="3"/>
      <c r="E9" s="3"/>
      <c r="F9" s="3"/>
      <c r="G9" s="3"/>
      <c r="H9" s="3"/>
      <c r="I9" s="3"/>
      <c r="J9" s="3"/>
      <c r="K9" s="3"/>
    </row>
    <row r="10" customFormat="false" ht="31.5" hidden="false" customHeight="true" outlineLevel="0" collapsed="false">
      <c r="B10" s="4" t="s">
        <v>111</v>
      </c>
      <c r="C10" s="4" t="s">
        <v>112</v>
      </c>
      <c r="D10" s="4" t="s">
        <v>113</v>
      </c>
      <c r="E10" s="4" t="s">
        <v>24</v>
      </c>
      <c r="F10" s="4" t="s">
        <v>114</v>
      </c>
      <c r="G10" s="4" t="s">
        <v>115</v>
      </c>
      <c r="H10" s="4" t="s">
        <v>116</v>
      </c>
      <c r="I10" s="4" t="s">
        <v>36</v>
      </c>
      <c r="J10" s="4" t="s">
        <v>117</v>
      </c>
      <c r="K10" s="4" t="s">
        <v>118</v>
      </c>
    </row>
    <row r="11" customFormat="false" ht="15" hidden="false" customHeight="false" outlineLevel="0" collapsed="false">
      <c r="B11" s="29" t="n">
        <v>1</v>
      </c>
      <c r="C11" s="27" t="n">
        <v>0.1</v>
      </c>
      <c r="D11" s="30" t="n">
        <f aca="false">C11*$D$5</f>
        <v>1000000</v>
      </c>
      <c r="E11" s="31" t="n">
        <f aca="false">100/(1+$D$6)^B11</f>
        <v>94.3396226415094</v>
      </c>
      <c r="F11" s="30" t="n">
        <f aca="false">D11/E11*100</f>
        <v>1060000</v>
      </c>
      <c r="G11" s="32" t="n">
        <f aca="false">B11</f>
        <v>1</v>
      </c>
      <c r="H11" s="31" t="n">
        <f aca="false">B11/(1+$D$6)</f>
        <v>0.943396226415094</v>
      </c>
      <c r="I11" s="31" t="n">
        <f aca="false">B11*(B11+1)/(1+$D$6)^2</f>
        <v>1.77999288002848</v>
      </c>
      <c r="J11" s="31" t="n">
        <f aca="false">C11*H11</f>
        <v>0.0943396226415094</v>
      </c>
      <c r="K11" s="31" t="n">
        <f aca="false">C11*I11</f>
        <v>0.177999288002848</v>
      </c>
    </row>
    <row r="12" customFormat="false" ht="15" hidden="false" customHeight="false" outlineLevel="0" collapsed="false">
      <c r="B12" s="29" t="n">
        <v>2</v>
      </c>
      <c r="C12" s="27" t="n">
        <v>0.1</v>
      </c>
      <c r="D12" s="30" t="n">
        <f aca="false">C12*$D$5</f>
        <v>1000000</v>
      </c>
      <c r="E12" s="31" t="n">
        <f aca="false">100/(1+$D$6)^B12</f>
        <v>88.999644001424</v>
      </c>
      <c r="F12" s="30" t="n">
        <f aca="false">D12/E12*100</f>
        <v>1123600</v>
      </c>
      <c r="G12" s="32" t="n">
        <f aca="false">B12</f>
        <v>2</v>
      </c>
      <c r="H12" s="31" t="n">
        <f aca="false">B12/(1+$D$6)</f>
        <v>1.88679245283019</v>
      </c>
      <c r="I12" s="31" t="n">
        <f aca="false">B12*(B12+1)/(1+$D$6)^2</f>
        <v>5.33997864008544</v>
      </c>
      <c r="J12" s="31" t="n">
        <f aca="false">C12*H12</f>
        <v>0.188679245283019</v>
      </c>
      <c r="K12" s="31" t="n">
        <f aca="false">C12*I12</f>
        <v>0.533997864008544</v>
      </c>
    </row>
    <row r="13" customFormat="false" ht="15" hidden="false" customHeight="false" outlineLevel="0" collapsed="false">
      <c r="B13" s="29" t="n">
        <v>3</v>
      </c>
      <c r="C13" s="27" t="n">
        <v>0.1</v>
      </c>
      <c r="D13" s="30" t="n">
        <f aca="false">C13*$D$5</f>
        <v>1000000</v>
      </c>
      <c r="E13" s="31" t="n">
        <f aca="false">100/(1+$D$6)^B13</f>
        <v>83.9619283032302</v>
      </c>
      <c r="F13" s="30" t="n">
        <f aca="false">D13/E13*100</f>
        <v>1191016</v>
      </c>
      <c r="G13" s="32" t="n">
        <f aca="false">B13</f>
        <v>3</v>
      </c>
      <c r="H13" s="31" t="n">
        <f aca="false">B13/(1+$D$6)</f>
        <v>2.83018867924528</v>
      </c>
      <c r="I13" s="31" t="n">
        <f aca="false">B13*(B13+1)/(1+$D$6)^2</f>
        <v>10.6799572801709</v>
      </c>
      <c r="J13" s="31" t="n">
        <f aca="false">C13*H13</f>
        <v>0.283018867924528</v>
      </c>
      <c r="K13" s="31" t="n">
        <f aca="false">C13*I13</f>
        <v>1.06799572801709</v>
      </c>
    </row>
    <row r="14" customFormat="false" ht="15" hidden="false" customHeight="false" outlineLevel="0" collapsed="false">
      <c r="B14" s="29" t="n">
        <v>4</v>
      </c>
      <c r="C14" s="27" t="n">
        <v>0.1</v>
      </c>
      <c r="D14" s="30" t="n">
        <f aca="false">C14*$D$5</f>
        <v>1000000</v>
      </c>
      <c r="E14" s="31" t="n">
        <f aca="false">100/(1+$D$6)^B14</f>
        <v>79.209366323802</v>
      </c>
      <c r="F14" s="30" t="n">
        <f aca="false">D14/E14*100</f>
        <v>1262476.96</v>
      </c>
      <c r="G14" s="32" t="n">
        <f aca="false">B14</f>
        <v>4</v>
      </c>
      <c r="H14" s="31" t="n">
        <f aca="false">B14/(1+$D$6)</f>
        <v>3.77358490566038</v>
      </c>
      <c r="I14" s="31" t="n">
        <f aca="false">B14*(B14+1)/(1+$D$6)^2</f>
        <v>17.7999288002848</v>
      </c>
      <c r="J14" s="31" t="n">
        <f aca="false">C14*H14</f>
        <v>0.377358490566038</v>
      </c>
      <c r="K14" s="31" t="n">
        <f aca="false">C14*I14</f>
        <v>1.77999288002848</v>
      </c>
    </row>
    <row r="15" customFormat="false" ht="15" hidden="false" customHeight="false" outlineLevel="0" collapsed="false">
      <c r="B15" s="29" t="n">
        <v>5</v>
      </c>
      <c r="C15" s="27" t="n">
        <v>0.1</v>
      </c>
      <c r="D15" s="30" t="n">
        <f aca="false">C15*$D$5</f>
        <v>1000000</v>
      </c>
      <c r="E15" s="31" t="n">
        <f aca="false">100/(1+$D$6)^B15</f>
        <v>74.7258172866057</v>
      </c>
      <c r="F15" s="30" t="n">
        <f aca="false">D15/E15*100</f>
        <v>1338225.5776</v>
      </c>
      <c r="G15" s="32" t="n">
        <f aca="false">B15</f>
        <v>5</v>
      </c>
      <c r="H15" s="31" t="n">
        <f aca="false">B15/(1+$D$6)</f>
        <v>4.71698113207547</v>
      </c>
      <c r="I15" s="31" t="n">
        <f aca="false">B15*(B15+1)/(1+$D$6)^2</f>
        <v>26.6998932004272</v>
      </c>
      <c r="J15" s="31" t="n">
        <f aca="false">C15*H15</f>
        <v>0.471698113207547</v>
      </c>
      <c r="K15" s="31" t="n">
        <f aca="false">C15*I15</f>
        <v>2.66998932004272</v>
      </c>
    </row>
    <row r="16" customFormat="false" ht="15" hidden="false" customHeight="false" outlineLevel="0" collapsed="false">
      <c r="B16" s="29" t="n">
        <v>6</v>
      </c>
      <c r="C16" s="27" t="n">
        <v>0.1</v>
      </c>
      <c r="D16" s="30" t="n">
        <f aca="false">C16*$D$5</f>
        <v>1000000</v>
      </c>
      <c r="E16" s="31" t="n">
        <f aca="false">100/(1+$D$6)^B16</f>
        <v>70.4960540439677</v>
      </c>
      <c r="F16" s="30" t="n">
        <f aca="false">D16/E16*100</f>
        <v>1418519.112256</v>
      </c>
      <c r="G16" s="32" t="n">
        <f aca="false">B16</f>
        <v>6</v>
      </c>
      <c r="H16" s="31" t="n">
        <f aca="false">B16/(1+$D$6)</f>
        <v>5.66037735849057</v>
      </c>
      <c r="I16" s="31" t="n">
        <f aca="false">B16*(B16+1)/(1+$D$6)^2</f>
        <v>37.3798504805981</v>
      </c>
      <c r="J16" s="31" t="n">
        <f aca="false">C16*H16</f>
        <v>0.566037735849057</v>
      </c>
      <c r="K16" s="31" t="n">
        <f aca="false">C16*I16</f>
        <v>3.73798504805981</v>
      </c>
    </row>
    <row r="17" customFormat="false" ht="15" hidden="false" customHeight="false" outlineLevel="0" collapsed="false">
      <c r="B17" s="29" t="n">
        <v>7</v>
      </c>
      <c r="C17" s="27" t="n">
        <v>0.1</v>
      </c>
      <c r="D17" s="30" t="n">
        <f aca="false">C17*$D$5</f>
        <v>1000000</v>
      </c>
      <c r="E17" s="31" t="n">
        <f aca="false">100/(1+$D$6)^B17</f>
        <v>66.5057113622336</v>
      </c>
      <c r="F17" s="30" t="n">
        <f aca="false">D17/E17*100</f>
        <v>1503630.25899136</v>
      </c>
      <c r="G17" s="32" t="n">
        <f aca="false">B17</f>
        <v>7</v>
      </c>
      <c r="H17" s="31" t="n">
        <f aca="false">B17/(1+$D$6)</f>
        <v>6.60377358490566</v>
      </c>
      <c r="I17" s="31" t="n">
        <f aca="false">B17*(B17+1)/(1+$D$6)^2</f>
        <v>49.8398006407974</v>
      </c>
      <c r="J17" s="31" t="n">
        <f aca="false">C17*H17</f>
        <v>0.660377358490566</v>
      </c>
      <c r="K17" s="31" t="n">
        <f aca="false">C17*I17</f>
        <v>4.98398006407974</v>
      </c>
    </row>
    <row r="18" customFormat="false" ht="15" hidden="false" customHeight="false" outlineLevel="0" collapsed="false">
      <c r="B18" s="29" t="n">
        <v>8</v>
      </c>
      <c r="C18" s="27" t="n">
        <v>0.1</v>
      </c>
      <c r="D18" s="30" t="n">
        <f aca="false">C18*$D$5</f>
        <v>1000000</v>
      </c>
      <c r="E18" s="31" t="n">
        <f aca="false">100/(1+$D$6)^B18</f>
        <v>62.7412371341827</v>
      </c>
      <c r="F18" s="30" t="n">
        <f aca="false">D18/E18*100</f>
        <v>1593848.07453084</v>
      </c>
      <c r="G18" s="32" t="n">
        <f aca="false">B18</f>
        <v>8</v>
      </c>
      <c r="H18" s="31" t="n">
        <f aca="false">B18/(1+$D$6)</f>
        <v>7.54716981132075</v>
      </c>
      <c r="I18" s="31" t="n">
        <f aca="false">B18*(B18+1)/(1+$D$6)^2</f>
        <v>64.0797436810253</v>
      </c>
      <c r="J18" s="31" t="n">
        <f aca="false">C18*H18</f>
        <v>0.754716981132075</v>
      </c>
      <c r="K18" s="31" t="n">
        <f aca="false">C18*I18</f>
        <v>6.40797436810253</v>
      </c>
    </row>
    <row r="19" customFormat="false" ht="15" hidden="false" customHeight="false" outlineLevel="0" collapsed="false">
      <c r="B19" s="29" t="n">
        <v>9</v>
      </c>
      <c r="C19" s="27" t="n">
        <v>0.1</v>
      </c>
      <c r="D19" s="30" t="n">
        <f aca="false">C19*$D$5</f>
        <v>1000000</v>
      </c>
      <c r="E19" s="31" t="n">
        <f aca="false">100/(1+$D$6)^B19</f>
        <v>59.1898463530025</v>
      </c>
      <c r="F19" s="30" t="n">
        <f aca="false">D19/E19*100</f>
        <v>1689478.95900269</v>
      </c>
      <c r="G19" s="32" t="n">
        <f aca="false">B19</f>
        <v>9</v>
      </c>
      <c r="H19" s="31" t="n">
        <f aca="false">B19/(1+$D$6)</f>
        <v>8.49056603773585</v>
      </c>
      <c r="I19" s="31" t="n">
        <f aca="false">B19*(B19+1)/(1+$D$6)^2</f>
        <v>80.0996796012816</v>
      </c>
      <c r="J19" s="31" t="n">
        <f aca="false">C19*H19</f>
        <v>0.849056603773585</v>
      </c>
      <c r="K19" s="31" t="n">
        <f aca="false">C19*I19</f>
        <v>8.00996796012816</v>
      </c>
    </row>
    <row r="20" customFormat="false" ht="15" hidden="false" customHeight="false" outlineLevel="0" collapsed="false">
      <c r="B20" s="29" t="n">
        <v>10</v>
      </c>
      <c r="C20" s="27" t="n">
        <v>0.1</v>
      </c>
      <c r="D20" s="30" t="n">
        <f aca="false">C20*$D$5</f>
        <v>1000000</v>
      </c>
      <c r="E20" s="31" t="n">
        <f aca="false">100/(1+$D$6)^B20</f>
        <v>55.8394776915118</v>
      </c>
      <c r="F20" s="30" t="n">
        <f aca="false">D20/E20*100</f>
        <v>1790847.69654285</v>
      </c>
      <c r="G20" s="32" t="n">
        <f aca="false">B20</f>
        <v>10</v>
      </c>
      <c r="H20" s="31" t="n">
        <f aca="false">B20/(1+$D$6)</f>
        <v>9.43396226415094</v>
      </c>
      <c r="I20" s="31" t="n">
        <f aca="false">B20*(B20+1)/(1+$D$6)^2</f>
        <v>97.8996084015664</v>
      </c>
      <c r="J20" s="31" t="n">
        <f aca="false">C20*H20</f>
        <v>0.943396226415094</v>
      </c>
      <c r="K20" s="31" t="n">
        <f aca="false">C20*I20</f>
        <v>9.78996084015664</v>
      </c>
    </row>
    <row r="21" customFormat="false" ht="15" hidden="false" customHeight="false" outlineLevel="0" collapsed="false">
      <c r="B21" s="33" t="s">
        <v>119</v>
      </c>
      <c r="C21" s="34" t="n">
        <f aca="false">SUM(C11:C20)</f>
        <v>1</v>
      </c>
      <c r="D21" s="35" t="n">
        <f aca="false">SUM(D11:D20)</f>
        <v>10000000</v>
      </c>
      <c r="E21" s="36"/>
      <c r="F21" s="35" t="n">
        <f aca="false">SUM(F11:F20)</f>
        <v>13971642.6389238</v>
      </c>
      <c r="G21" s="37" t="n">
        <f aca="false">SUMPRODUCT(C11:C20,G11:G20)</f>
        <v>5.5</v>
      </c>
      <c r="H21" s="38" t="n">
        <f aca="false">SUM(J11:J20)</f>
        <v>5.18867924528302</v>
      </c>
      <c r="I21" s="38" t="n">
        <f aca="false">SUM(K11:K20)</f>
        <v>39.1598433606266</v>
      </c>
      <c r="J21" s="36"/>
      <c r="K21" s="36"/>
    </row>
    <row r="22" customFormat="false" ht="15" hidden="false" customHeight="false" outlineLevel="0" collapsed="false">
      <c r="B22" s="24" t="s">
        <v>91</v>
      </c>
      <c r="C22" s="24"/>
      <c r="D22" s="39" t="n">
        <f aca="false">D21*H21*0.0001</f>
        <v>5188.67924528302</v>
      </c>
      <c r="F22" s="40" t="str">
        <f aca="false">IF(ABS(C21-1)&lt;0.0001,"✔ Weights add to 100%","✘ Weights must add to 100%")</f>
        <v>✔ Weights add to 100%</v>
      </c>
      <c r="G22" s="40"/>
      <c r="H22" s="40"/>
    </row>
    <row r="24" customFormat="false" ht="19.5" hidden="false" customHeight="true" outlineLevel="0" collapsed="false">
      <c r="B24" s="3" t="s">
        <v>120</v>
      </c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1.75" hidden="false" customHeight="true" outlineLevel="0" collapsed="false">
      <c r="B25" s="4" t="s">
        <v>98</v>
      </c>
      <c r="C25" s="4"/>
      <c r="D25" s="4" t="s">
        <v>121</v>
      </c>
      <c r="E25" s="4" t="s">
        <v>122</v>
      </c>
      <c r="F25" s="4" t="s">
        <v>123</v>
      </c>
      <c r="G25" s="4" t="s">
        <v>124</v>
      </c>
    </row>
    <row r="26" customFormat="false" ht="15" hidden="false" customHeight="false" outlineLevel="0" collapsed="false">
      <c r="B26" s="14" t="s">
        <v>125</v>
      </c>
      <c r="C26" s="14"/>
      <c r="D26" s="41" t="n">
        <f aca="false">-$H$21*($D$7/10000)</f>
        <v>-0.0518867924528302</v>
      </c>
      <c r="E26" s="30" t="n">
        <f aca="false">D26*$D$21</f>
        <v>-518867.924528302</v>
      </c>
      <c r="F26" s="30" t="n">
        <f aca="false">$D$21+E26</f>
        <v>9481132.0754717</v>
      </c>
      <c r="G26" s="41" t="n">
        <f aca="false">D26-$D$29</f>
        <v>-0.00189950855114358</v>
      </c>
    </row>
    <row r="27" customFormat="false" ht="15" hidden="false" customHeight="false" outlineLevel="0" collapsed="false">
      <c r="B27" s="14" t="s">
        <v>126</v>
      </c>
      <c r="C27" s="14"/>
      <c r="D27" s="41" t="n">
        <f aca="false">0.5*$I$21*($D$7/10000)^2</f>
        <v>0.00195799216803133</v>
      </c>
      <c r="E27" s="30" t="n">
        <f aca="false">D27*$D$21</f>
        <v>19579.9216803133</v>
      </c>
      <c r="F27" s="30"/>
      <c r="G27" s="41"/>
    </row>
    <row r="28" customFormat="false" ht="15" hidden="false" customHeight="false" outlineLevel="0" collapsed="false">
      <c r="B28" s="14" t="s">
        <v>48</v>
      </c>
      <c r="C28" s="14"/>
      <c r="D28" s="41" t="n">
        <f aca="false">-$H$21*($D$7/10000)+0.5*$I$21*($D$7/10000)^2</f>
        <v>-0.0499288002847989</v>
      </c>
      <c r="E28" s="30" t="n">
        <f aca="false">D28*$D$21</f>
        <v>-499288.002847989</v>
      </c>
      <c r="F28" s="30" t="n">
        <f aca="false">$D$21+E28</f>
        <v>9500711.99715201</v>
      </c>
      <c r="G28" s="41" t="n">
        <f aca="false">D28-$D$29</f>
        <v>5.84836168877473E-005</v>
      </c>
    </row>
    <row r="29" customFormat="false" ht="15" hidden="false" customHeight="false" outlineLevel="0" collapsed="false">
      <c r="B29" s="14" t="s">
        <v>52</v>
      </c>
      <c r="C29" s="14"/>
      <c r="D29" s="41" t="n">
        <f aca="false">SUMPRODUCT($F$11:$F$20/(1+$D$6+($D$7/10000))^$B$11:$B$20)/$D$21-1</f>
        <v>-0.0499872839016866</v>
      </c>
      <c r="E29" s="30" t="n">
        <f aca="false">D29*$D$21</f>
        <v>-499872.839016866</v>
      </c>
      <c r="F29" s="30" t="n">
        <f aca="false">$D$21+E29</f>
        <v>9500127.16098313</v>
      </c>
      <c r="G29" s="41"/>
    </row>
    <row r="30" customFormat="false" ht="27.75" hidden="false" customHeight="true" outlineLevel="0" collapsed="false">
      <c r="B30" s="12" t="s">
        <v>127</v>
      </c>
      <c r="C30" s="12"/>
      <c r="D30" s="12"/>
      <c r="E30" s="12"/>
      <c r="F30" s="12"/>
      <c r="G30" s="12"/>
      <c r="H30" s="12"/>
      <c r="I30" s="12"/>
      <c r="J30" s="12"/>
      <c r="K30" s="12"/>
    </row>
    <row r="32" customFormat="false" ht="19.5" hidden="false" customHeight="true" outlineLevel="0" collapsed="false">
      <c r="B32" s="3" t="s">
        <v>128</v>
      </c>
      <c r="C32" s="3"/>
      <c r="D32" s="3"/>
      <c r="E32" s="3"/>
      <c r="F32" s="3"/>
      <c r="G32" s="3"/>
      <c r="H32" s="3"/>
      <c r="I32" s="3"/>
      <c r="J32" s="3"/>
      <c r="K32" s="3"/>
    </row>
    <row r="33" customFormat="false" ht="31.5" hidden="false" customHeight="true" outlineLevel="0" collapsed="false">
      <c r="B33" s="4" t="s">
        <v>94</v>
      </c>
      <c r="C33" s="4" t="s">
        <v>129</v>
      </c>
      <c r="D33" s="4" t="s">
        <v>102</v>
      </c>
      <c r="E33" s="4" t="s">
        <v>48</v>
      </c>
      <c r="F33" s="4" t="s">
        <v>103</v>
      </c>
      <c r="G33" s="4" t="s">
        <v>130</v>
      </c>
      <c r="H33" s="4" t="s">
        <v>131</v>
      </c>
      <c r="I33" s="4" t="s">
        <v>132</v>
      </c>
    </row>
    <row r="34" customFormat="false" ht="15" hidden="false" customHeight="false" outlineLevel="0" collapsed="false">
      <c r="B34" s="42" t="n">
        <v>-300</v>
      </c>
      <c r="C34" s="31" t="n">
        <f aca="false">B34/10000</f>
        <v>-0.03</v>
      </c>
      <c r="D34" s="43" t="n">
        <f aca="false">-$H$21*C34</f>
        <v>0.155660377358491</v>
      </c>
      <c r="E34" s="43" t="n">
        <f aca="false">-$H$21*C34+0.5*$I$21*C34^2</f>
        <v>0.173282306870773</v>
      </c>
      <c r="F34" s="44" t="n">
        <f aca="false">SUMPRODUCT($F$11:$F$20/(1+$D$6+C34)^$B$11:$B$20)/$D$21-1</f>
        <v>0.175041353048719</v>
      </c>
      <c r="G34" s="30" t="n">
        <f aca="false">$D$21*(1+F34)</f>
        <v>11750413.5304872</v>
      </c>
      <c r="H34" s="41" t="n">
        <f aca="false">D34-F34</f>
        <v>-0.0193809756902281</v>
      </c>
      <c r="I34" s="41" t="n">
        <f aca="false">E34-F34</f>
        <v>-0.0017590461779462</v>
      </c>
    </row>
    <row r="35" customFormat="false" ht="15" hidden="false" customHeight="false" outlineLevel="0" collapsed="false">
      <c r="B35" s="42" t="n">
        <v>-250</v>
      </c>
      <c r="C35" s="31" t="n">
        <f aca="false">B35/10000</f>
        <v>-0.025</v>
      </c>
      <c r="D35" s="43" t="n">
        <f aca="false">-$H$21*C35</f>
        <v>0.129716981132076</v>
      </c>
      <c r="E35" s="43" t="n">
        <f aca="false">-$H$21*C35+0.5*$I$21*C35^2</f>
        <v>0.141954432182271</v>
      </c>
      <c r="F35" s="44" t="n">
        <f aca="false">SUMPRODUCT($F$11:$F$20/(1+$D$6+C35)^$B$11:$B$20)/$D$21-1</f>
        <v>0.142958248168475</v>
      </c>
      <c r="G35" s="30" t="n">
        <f aca="false">$D$21*(1+F35)</f>
        <v>11429582.4816848</v>
      </c>
      <c r="H35" s="41" t="n">
        <f aca="false">D35-F35</f>
        <v>-0.0132412670364</v>
      </c>
      <c r="I35" s="41" t="n">
        <f aca="false">E35-F35</f>
        <v>-0.00100381598620417</v>
      </c>
    </row>
    <row r="36" customFormat="false" ht="15" hidden="false" customHeight="false" outlineLevel="0" collapsed="false">
      <c r="B36" s="42" t="n">
        <v>-200</v>
      </c>
      <c r="C36" s="31" t="n">
        <f aca="false">B36/10000</f>
        <v>-0.02</v>
      </c>
      <c r="D36" s="43" t="n">
        <f aca="false">-$H$21*C36</f>
        <v>0.10377358490566</v>
      </c>
      <c r="E36" s="43" t="n">
        <f aca="false">-$H$21*C36+0.5*$I$21*C36^2</f>
        <v>0.111605553577786</v>
      </c>
      <c r="F36" s="44" t="n">
        <f aca="false">SUMPRODUCT($F$11:$F$20/(1+$D$6+C36)^$B$11:$B$20)/$D$21-1</f>
        <v>0.112112438725418</v>
      </c>
      <c r="G36" s="30" t="n">
        <f aca="false">$D$21*(1+F36)</f>
        <v>11121124.3872542</v>
      </c>
      <c r="H36" s="41" t="n">
        <f aca="false">D36-F36</f>
        <v>-0.00833885381975738</v>
      </c>
      <c r="I36" s="41" t="n">
        <f aca="false">E36-F36</f>
        <v>-0.000506885147632072</v>
      </c>
    </row>
    <row r="37" customFormat="false" ht="15" hidden="false" customHeight="false" outlineLevel="0" collapsed="false">
      <c r="B37" s="42" t="n">
        <v>-150</v>
      </c>
      <c r="C37" s="31" t="n">
        <f aca="false">B37/10000</f>
        <v>-0.015</v>
      </c>
      <c r="D37" s="43" t="n">
        <f aca="false">-$H$21*C37</f>
        <v>0.0778301886792453</v>
      </c>
      <c r="E37" s="43" t="n">
        <f aca="false">-$H$21*C37+0.5*$I$21*C37^2</f>
        <v>0.0822356710573158</v>
      </c>
      <c r="F37" s="44" t="n">
        <f aca="false">SUMPRODUCT($F$11:$F$20/(1+$D$6+C37)^$B$11:$B$20)/$D$21-1</f>
        <v>0.0824466031326767</v>
      </c>
      <c r="G37" s="30" t="n">
        <f aca="false">$D$21*(1+F37)</f>
        <v>10824466.0313268</v>
      </c>
      <c r="H37" s="41" t="n">
        <f aca="false">D37-F37</f>
        <v>-0.00461641445343143</v>
      </c>
      <c r="I37" s="41" t="n">
        <f aca="false">E37-F37</f>
        <v>-0.000210932075360937</v>
      </c>
    </row>
    <row r="38" customFormat="false" ht="15" hidden="false" customHeight="false" outlineLevel="0" collapsed="false">
      <c r="B38" s="42" t="n">
        <v>-100</v>
      </c>
      <c r="C38" s="31" t="n">
        <f aca="false">B38/10000</f>
        <v>-0.01</v>
      </c>
      <c r="D38" s="43" t="n">
        <f aca="false">-$H$21*C38</f>
        <v>0.0518867924528302</v>
      </c>
      <c r="E38" s="43" t="n">
        <f aca="false">-$H$21*C38+0.5*$I$21*C38^2</f>
        <v>0.0538447846208615</v>
      </c>
      <c r="F38" s="44" t="n">
        <f aca="false">SUMPRODUCT($F$11:$F$20/(1+$D$6+C38)^$B$11:$B$20)/$D$21-1</f>
        <v>0.0539064413943366</v>
      </c>
      <c r="G38" s="30" t="n">
        <f aca="false">$D$21*(1+F38)</f>
        <v>10539064.4139434</v>
      </c>
      <c r="H38" s="41" t="n">
        <f aca="false">D38-F38</f>
        <v>-0.00201964894150646</v>
      </c>
      <c r="I38" s="41" t="n">
        <f aca="false">E38-F38</f>
        <v>-6.16567734751244E-005</v>
      </c>
    </row>
    <row r="39" customFormat="false" ht="15" hidden="false" customHeight="false" outlineLevel="0" collapsed="false">
      <c r="B39" s="42" t="n">
        <v>-50</v>
      </c>
      <c r="C39" s="31" t="n">
        <f aca="false">B39/10000</f>
        <v>-0.005</v>
      </c>
      <c r="D39" s="43" t="n">
        <f aca="false">-$H$21*C39</f>
        <v>0.0259433962264151</v>
      </c>
      <c r="E39" s="43" t="n">
        <f aca="false">-$H$21*C39+0.5*$I$21*C39^2</f>
        <v>0.0264328942684229</v>
      </c>
      <c r="F39" s="44" t="n">
        <f aca="false">SUMPRODUCT($F$11:$F$20/(1+$D$6+C39)^$B$11:$B$20)/$D$21-1</f>
        <v>0.0264404986579712</v>
      </c>
      <c r="G39" s="30" t="n">
        <f aca="false">$D$21*(1+F39)</f>
        <v>10264404.9865797</v>
      </c>
      <c r="H39" s="41" t="n">
        <f aca="false">D39-F39</f>
        <v>-0.000497102431556061</v>
      </c>
      <c r="I39" s="41" t="n">
        <f aca="false">E39-F39</f>
        <v>-7.60438954822834E-006</v>
      </c>
    </row>
    <row r="40" customFormat="false" ht="15" hidden="false" customHeight="false" outlineLevel="0" collapsed="false">
      <c r="B40" s="42" t="n">
        <v>0</v>
      </c>
      <c r="C40" s="31" t="n">
        <f aca="false">B40/10000</f>
        <v>0</v>
      </c>
      <c r="D40" s="43" t="n">
        <f aca="false">-$H$21*C40</f>
        <v>-0</v>
      </c>
      <c r="E40" s="43" t="n">
        <f aca="false">-$H$21*C40+0.5*$I$21*C40^2</f>
        <v>0</v>
      </c>
      <c r="F40" s="44" t="n">
        <f aca="false">SUMPRODUCT($F$11:$F$20/(1+$D$6+C40)^$B$11:$B$20)/$D$21-1</f>
        <v>0</v>
      </c>
      <c r="G40" s="30" t="n">
        <f aca="false">$D$21*(1+F40)</f>
        <v>10000000</v>
      </c>
      <c r="H40" s="41" t="n">
        <f aca="false">D40-F40</f>
        <v>-0</v>
      </c>
      <c r="I40" s="41" t="n">
        <f aca="false">E40-F40</f>
        <v>0</v>
      </c>
    </row>
    <row r="41" customFormat="false" ht="15" hidden="false" customHeight="false" outlineLevel="0" collapsed="false">
      <c r="B41" s="42" t="n">
        <v>50</v>
      </c>
      <c r="C41" s="31" t="n">
        <f aca="false">B41/10000</f>
        <v>0.005</v>
      </c>
      <c r="D41" s="43" t="n">
        <f aca="false">-$H$21*C41</f>
        <v>-0.0259433962264151</v>
      </c>
      <c r="E41" s="43" t="n">
        <f aca="false">-$H$21*C41+0.5*$I$21*C41^2</f>
        <v>-0.0254538981844073</v>
      </c>
      <c r="F41" s="44" t="n">
        <f aca="false">SUMPRODUCT($F$11:$F$20/(1+$D$6+C41)^$B$11:$B$20)/$D$21-1</f>
        <v>-0.0254613043273118</v>
      </c>
      <c r="G41" s="30" t="n">
        <f aca="false">$D$21*(1+F41)</f>
        <v>9745386.95672688</v>
      </c>
      <c r="H41" s="41" t="n">
        <f aca="false">D41-F41</f>
        <v>-0.000482091899103344</v>
      </c>
      <c r="I41" s="41" t="n">
        <f aca="false">E41-F41</f>
        <v>7.40614290448832E-006</v>
      </c>
    </row>
    <row r="42" customFormat="false" ht="15" hidden="false" customHeight="false" outlineLevel="0" collapsed="false">
      <c r="B42" s="42" t="n">
        <v>100</v>
      </c>
      <c r="C42" s="31" t="n">
        <f aca="false">B42/10000</f>
        <v>0.01</v>
      </c>
      <c r="D42" s="43" t="n">
        <f aca="false">-$H$21*C42</f>
        <v>-0.0518867924528302</v>
      </c>
      <c r="E42" s="43" t="n">
        <f aca="false">-$H$21*C42+0.5*$I$21*C42^2</f>
        <v>-0.0499288002847989</v>
      </c>
      <c r="F42" s="44" t="n">
        <f aca="false">SUMPRODUCT($F$11:$F$20/(1+$D$6+C42)^$B$11:$B$20)/$D$21-1</f>
        <v>-0.0499872839016866</v>
      </c>
      <c r="G42" s="30" t="n">
        <f aca="false">$D$21*(1+F42)</f>
        <v>9500127.16098313</v>
      </c>
      <c r="H42" s="41" t="n">
        <f aca="false">D42-F42</f>
        <v>-0.00189950855114358</v>
      </c>
      <c r="I42" s="41" t="n">
        <f aca="false">E42-F42</f>
        <v>5.84836168877473E-005</v>
      </c>
    </row>
    <row r="43" customFormat="false" ht="15" hidden="false" customHeight="false" outlineLevel="0" collapsed="false">
      <c r="B43" s="42" t="n">
        <v>150</v>
      </c>
      <c r="C43" s="31" t="n">
        <f aca="false">B43/10000</f>
        <v>0.015</v>
      </c>
      <c r="D43" s="43" t="n">
        <f aca="false">-$H$21*C43</f>
        <v>-0.0778301886792453</v>
      </c>
      <c r="E43" s="43" t="n">
        <f aca="false">-$H$21*C43+0.5*$I$21*C43^2</f>
        <v>-0.0734247063011748</v>
      </c>
      <c r="F43" s="44" t="n">
        <f aca="false">SUMPRODUCT($F$11:$F$20/(1+$D$6+C43)^$B$11:$B$20)/$D$21-1</f>
        <v>-0.0736195640518064</v>
      </c>
      <c r="G43" s="30" t="n">
        <f aca="false">$D$21*(1+F43)</f>
        <v>9263804.35948194</v>
      </c>
      <c r="H43" s="41" t="n">
        <f aca="false">D43-F43</f>
        <v>-0.00421062462743892</v>
      </c>
      <c r="I43" s="41" t="n">
        <f aca="false">E43-F43</f>
        <v>0.000194857750631577</v>
      </c>
    </row>
    <row r="44" customFormat="false" ht="15" hidden="false" customHeight="false" outlineLevel="0" collapsed="false">
      <c r="B44" s="42" t="n">
        <v>200</v>
      </c>
      <c r="C44" s="31" t="n">
        <f aca="false">B44/10000</f>
        <v>0.02</v>
      </c>
      <c r="D44" s="43" t="n">
        <f aca="false">-$H$21*C44</f>
        <v>-0.10377358490566</v>
      </c>
      <c r="E44" s="43" t="n">
        <f aca="false">-$H$21*C44+0.5*$I$21*C44^2</f>
        <v>-0.0959416162335351</v>
      </c>
      <c r="F44" s="44" t="n">
        <f aca="false">SUMPRODUCT($F$11:$F$20/(1+$D$6+C44)^$B$11:$B$20)/$D$21-1</f>
        <v>-0.0963976533075668</v>
      </c>
      <c r="G44" s="30" t="n">
        <f aca="false">$D$21*(1+F44)</f>
        <v>9036023.46692433</v>
      </c>
      <c r="H44" s="41" t="n">
        <f aca="false">D44-F44</f>
        <v>-0.00737593159809361</v>
      </c>
      <c r="I44" s="41" t="n">
        <f aca="false">E44-F44</f>
        <v>0.000456037074031704</v>
      </c>
    </row>
    <row r="45" customFormat="false" ht="15" hidden="false" customHeight="false" outlineLevel="0" collapsed="false">
      <c r="B45" s="42" t="n">
        <v>250</v>
      </c>
      <c r="C45" s="31" t="n">
        <f aca="false">B45/10000</f>
        <v>0.025</v>
      </c>
      <c r="D45" s="43" t="n">
        <f aca="false">-$H$21*C45</f>
        <v>-0.129716981132076</v>
      </c>
      <c r="E45" s="43" t="n">
        <f aca="false">-$H$21*C45+0.5*$I$21*C45^2</f>
        <v>-0.11747953008188</v>
      </c>
      <c r="F45" s="44" t="n">
        <f aca="false">SUMPRODUCT($F$11:$F$20/(1+$D$6+C45)^$B$11:$B$20)/$D$21-1</f>
        <v>-0.118359062949292</v>
      </c>
      <c r="G45" s="30" t="n">
        <f aca="false">$D$21*(1+F45)</f>
        <v>8816409.37050708</v>
      </c>
      <c r="H45" s="41" t="n">
        <f aca="false">D45-F45</f>
        <v>-0.0113579181827832</v>
      </c>
      <c r="I45" s="41" t="n">
        <f aca="false">E45-F45</f>
        <v>0.00087953286741263</v>
      </c>
    </row>
    <row r="46" customFormat="false" ht="15" hidden="false" customHeight="false" outlineLevel="0" collapsed="false">
      <c r="B46" s="42" t="n">
        <v>300</v>
      </c>
      <c r="C46" s="31" t="n">
        <f aca="false">B46/10000</f>
        <v>0.03</v>
      </c>
      <c r="D46" s="43" t="n">
        <f aca="false">-$H$21*C46</f>
        <v>-0.155660377358491</v>
      </c>
      <c r="E46" s="43" t="n">
        <f aca="false">-$H$21*C46+0.5*$I$21*C46^2</f>
        <v>-0.138038447846209</v>
      </c>
      <c r="F46" s="44" t="n">
        <f aca="false">SUMPRODUCT($F$11:$F$20/(1+$D$6+C46)^$B$11:$B$20)/$D$21-1</f>
        <v>-0.139539419184634</v>
      </c>
      <c r="G46" s="30" t="n">
        <f aca="false">$D$21*(1+F46)</f>
        <v>8604605.80815366</v>
      </c>
      <c r="H46" s="41" t="n">
        <f aca="false">D46-F46</f>
        <v>-0.0161209581738561</v>
      </c>
      <c r="I46" s="41" t="n">
        <f aca="false">E46-F46</f>
        <v>0.00150097133842581</v>
      </c>
    </row>
    <row r="47" customFormat="false" ht="30" hidden="false" customHeight="true" outlineLevel="0" collapsed="false">
      <c r="B47" s="12" t="s">
        <v>133</v>
      </c>
      <c r="C47" s="12"/>
      <c r="D47" s="12"/>
      <c r="E47" s="12"/>
      <c r="F47" s="12"/>
      <c r="G47" s="12"/>
      <c r="H47" s="12"/>
      <c r="I47" s="12"/>
      <c r="J47" s="12"/>
      <c r="K47" s="12"/>
    </row>
    <row r="69" customFormat="false" ht="15" hidden="false" customHeight="false" outlineLevel="0" collapsed="false">
      <c r="B69" s="13" t="s">
        <v>73</v>
      </c>
      <c r="C69" s="13"/>
      <c r="D69" s="13"/>
      <c r="E69" s="13"/>
      <c r="F69" s="13"/>
      <c r="G69" s="13"/>
      <c r="H69" s="13"/>
      <c r="I69" s="13"/>
      <c r="J69" s="13"/>
      <c r="K69" s="13"/>
    </row>
  </sheetData>
  <mergeCells count="20">
    <mergeCell ref="B1:K1"/>
    <mergeCell ref="B2:K2"/>
    <mergeCell ref="B4:K4"/>
    <mergeCell ref="B5:C5"/>
    <mergeCell ref="F5:K5"/>
    <mergeCell ref="B6:C6"/>
    <mergeCell ref="B7:C7"/>
    <mergeCell ref="B9:K9"/>
    <mergeCell ref="B22:C22"/>
    <mergeCell ref="F22:H22"/>
    <mergeCell ref="B24:K24"/>
    <mergeCell ref="B25:C25"/>
    <mergeCell ref="B26:C26"/>
    <mergeCell ref="B27:C27"/>
    <mergeCell ref="B28:C28"/>
    <mergeCell ref="B29:C29"/>
    <mergeCell ref="B30:K30"/>
    <mergeCell ref="B32:K32"/>
    <mergeCell ref="B47:K47"/>
    <mergeCell ref="B69:K69"/>
  </mergeCells>
  <conditionalFormatting sqref="H34:I46">
    <cfRule type="cellIs" priority="2" operator="lessThan" aboveAverage="0" equalAverage="0" bottom="0" percent="0" rank="0" text="" dxfId="0">
      <formula>0</formula>
    </cfRule>
  </conditionalFormatting>
  <hyperlinks>
    <hyperlink ref="B69" r:id="rId1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700"/>
    <pageSetUpPr fitToPage="true"/>
  </sheetPr>
  <dimension ref="B1:K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11" min="7" style="0" width="14"/>
    <col collapsed="false" customWidth="true" hidden="false" outlineLevel="0" max="12" min="12" style="0" width="2"/>
  </cols>
  <sheetData>
    <row r="1" customFormat="false" ht="31.5" hidden="false" customHeight="true" outlineLevel="0" collapsed="false">
      <c r="B1" s="1" t="s">
        <v>136</v>
      </c>
      <c r="C1" s="1"/>
      <c r="D1" s="1"/>
      <c r="E1" s="1"/>
      <c r="F1" s="1"/>
      <c r="G1" s="1"/>
      <c r="H1" s="1"/>
      <c r="I1" s="1"/>
      <c r="J1" s="1"/>
      <c r="K1" s="1"/>
    </row>
    <row r="2" customFormat="false" ht="19.5" hidden="false" customHeight="true" outlineLevel="0" collapsed="false">
      <c r="B2" s="2" t="s">
        <v>137</v>
      </c>
      <c r="C2" s="2"/>
      <c r="D2" s="2"/>
      <c r="E2" s="2"/>
      <c r="F2" s="2"/>
      <c r="G2" s="2"/>
      <c r="H2" s="2"/>
      <c r="I2" s="2"/>
      <c r="J2" s="2"/>
      <c r="K2" s="2"/>
    </row>
    <row r="4" customFormat="false" ht="19.5" hidden="false" customHeight="true" outlineLevel="0" collapsed="false">
      <c r="B4" s="3" t="s">
        <v>106</v>
      </c>
      <c r="C4" s="3"/>
      <c r="D4" s="3"/>
      <c r="E4" s="3"/>
      <c r="F4" s="3"/>
      <c r="G4" s="3"/>
      <c r="H4" s="3"/>
      <c r="I4" s="3"/>
      <c r="J4" s="3"/>
      <c r="K4" s="3"/>
    </row>
    <row r="5" customFormat="false" ht="15" hidden="false" customHeight="false" outlineLevel="0" collapsed="false">
      <c r="B5" s="24" t="s">
        <v>83</v>
      </c>
      <c r="C5" s="24"/>
      <c r="D5" s="25" t="n">
        <v>10000000</v>
      </c>
      <c r="F5" s="26" t="s">
        <v>107</v>
      </c>
      <c r="G5" s="26"/>
      <c r="H5" s="26"/>
      <c r="I5" s="26"/>
      <c r="J5" s="26"/>
      <c r="K5" s="26"/>
    </row>
    <row r="6" customFormat="false" ht="15" hidden="false" customHeight="false" outlineLevel="0" collapsed="false">
      <c r="B6" s="24" t="s">
        <v>108</v>
      </c>
      <c r="C6" s="24"/>
      <c r="D6" s="27" t="n">
        <v>0.06</v>
      </c>
    </row>
    <row r="7" customFormat="false" ht="15" hidden="false" customHeight="false" outlineLevel="0" collapsed="false">
      <c r="B7" s="24" t="s">
        <v>109</v>
      </c>
      <c r="C7" s="24"/>
      <c r="D7" s="28" t="n">
        <v>100</v>
      </c>
    </row>
    <row r="9" customFormat="false" ht="19.5" hidden="false" customHeight="true" outlineLevel="0" collapsed="false">
      <c r="B9" s="3" t="s">
        <v>110</v>
      </c>
      <c r="C9" s="3"/>
      <c r="D9" s="3"/>
      <c r="E9" s="3"/>
      <c r="F9" s="3"/>
      <c r="G9" s="3"/>
      <c r="H9" s="3"/>
      <c r="I9" s="3"/>
      <c r="J9" s="3"/>
      <c r="K9" s="3"/>
    </row>
    <row r="10" customFormat="false" ht="31.5" hidden="false" customHeight="true" outlineLevel="0" collapsed="false">
      <c r="B10" s="4" t="s">
        <v>111</v>
      </c>
      <c r="C10" s="4" t="s">
        <v>112</v>
      </c>
      <c r="D10" s="4" t="s">
        <v>113</v>
      </c>
      <c r="E10" s="4" t="s">
        <v>24</v>
      </c>
      <c r="F10" s="4" t="s">
        <v>114</v>
      </c>
      <c r="G10" s="4" t="s">
        <v>115</v>
      </c>
      <c r="H10" s="4" t="s">
        <v>116</v>
      </c>
      <c r="I10" s="4" t="s">
        <v>36</v>
      </c>
      <c r="J10" s="4" t="s">
        <v>117</v>
      </c>
      <c r="K10" s="4" t="s">
        <v>118</v>
      </c>
    </row>
    <row r="11" customFormat="false" ht="15" hidden="false" customHeight="false" outlineLevel="0" collapsed="false">
      <c r="B11" s="29" t="n">
        <v>1</v>
      </c>
      <c r="C11" s="27" t="n">
        <v>0.5</v>
      </c>
      <c r="D11" s="30" t="n">
        <f aca="false">C11*$D$5</f>
        <v>5000000</v>
      </c>
      <c r="E11" s="31" t="n">
        <f aca="false">100/(1+$D$6)^B11</f>
        <v>94.3396226415094</v>
      </c>
      <c r="F11" s="30" t="n">
        <f aca="false">D11/E11*100</f>
        <v>5300000</v>
      </c>
      <c r="G11" s="32" t="n">
        <f aca="false">B11</f>
        <v>1</v>
      </c>
      <c r="H11" s="31" t="n">
        <f aca="false">B11/(1+$D$6)</f>
        <v>0.943396226415094</v>
      </c>
      <c r="I11" s="31" t="n">
        <f aca="false">B11*(B11+1)/(1+$D$6)^2</f>
        <v>1.77999288002848</v>
      </c>
      <c r="J11" s="31" t="n">
        <f aca="false">C11*H11</f>
        <v>0.471698113207547</v>
      </c>
      <c r="K11" s="31" t="n">
        <f aca="false">C11*I11</f>
        <v>0.88999644001424</v>
      </c>
    </row>
    <row r="12" customFormat="false" ht="15" hidden="false" customHeight="false" outlineLevel="0" collapsed="false">
      <c r="B12" s="29" t="n">
        <v>10</v>
      </c>
      <c r="C12" s="27" t="n">
        <v>0.5</v>
      </c>
      <c r="D12" s="30" t="n">
        <f aca="false">C12*$D$5</f>
        <v>5000000</v>
      </c>
      <c r="E12" s="31" t="n">
        <f aca="false">100/(1+$D$6)^B12</f>
        <v>55.8394776915118</v>
      </c>
      <c r="F12" s="30" t="n">
        <f aca="false">D12/E12*100</f>
        <v>8954238.48271427</v>
      </c>
      <c r="G12" s="32" t="n">
        <f aca="false">B12</f>
        <v>10</v>
      </c>
      <c r="H12" s="31" t="n">
        <f aca="false">B12/(1+$D$6)</f>
        <v>9.43396226415094</v>
      </c>
      <c r="I12" s="31" t="n">
        <f aca="false">B12*(B12+1)/(1+$D$6)^2</f>
        <v>97.8996084015664</v>
      </c>
      <c r="J12" s="31" t="n">
        <f aca="false">C12*H12</f>
        <v>4.71698113207547</v>
      </c>
      <c r="K12" s="31" t="n">
        <f aca="false">C12*I12</f>
        <v>48.9498042007832</v>
      </c>
    </row>
    <row r="13" customFormat="false" ht="15" hidden="false" customHeight="false" outlineLevel="0" collapsed="false">
      <c r="B13" s="33" t="s">
        <v>119</v>
      </c>
      <c r="C13" s="34" t="n">
        <f aca="false">SUM(C11:C12)</f>
        <v>1</v>
      </c>
      <c r="D13" s="35" t="n">
        <f aca="false">SUM(D11:D12)</f>
        <v>10000000</v>
      </c>
      <c r="E13" s="36"/>
      <c r="F13" s="35" t="n">
        <f aca="false">SUM(F11:F12)</f>
        <v>14254238.4827143</v>
      </c>
      <c r="G13" s="37" t="n">
        <f aca="false">SUMPRODUCT(C11:C12,G11:G12)</f>
        <v>5.5</v>
      </c>
      <c r="H13" s="38" t="n">
        <f aca="false">SUM(J11:J12)</f>
        <v>5.18867924528302</v>
      </c>
      <c r="I13" s="38" t="n">
        <f aca="false">SUM(K11:K12)</f>
        <v>49.8398006407974</v>
      </c>
      <c r="J13" s="36"/>
      <c r="K13" s="36"/>
    </row>
    <row r="14" customFormat="false" ht="15" hidden="false" customHeight="false" outlineLevel="0" collapsed="false">
      <c r="B14" s="24" t="s">
        <v>91</v>
      </c>
      <c r="C14" s="24"/>
      <c r="D14" s="39" t="n">
        <f aca="false">D13*H13*0.0001</f>
        <v>5188.67924528302</v>
      </c>
      <c r="F14" s="40" t="str">
        <f aca="false">IF(ABS(C13-1)&lt;0.0001,"✔ Weights add to 100%","✘ Weights must add to 100%")</f>
        <v>✔ Weights add to 100%</v>
      </c>
      <c r="G14" s="40"/>
      <c r="H14" s="40"/>
    </row>
    <row r="16" customFormat="false" ht="19.5" hidden="false" customHeight="true" outlineLevel="0" collapsed="false">
      <c r="B16" s="3" t="s">
        <v>120</v>
      </c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1.75" hidden="false" customHeight="true" outlineLevel="0" collapsed="false">
      <c r="B17" s="4" t="s">
        <v>98</v>
      </c>
      <c r="C17" s="4"/>
      <c r="D17" s="4" t="s">
        <v>121</v>
      </c>
      <c r="E17" s="4" t="s">
        <v>122</v>
      </c>
      <c r="F17" s="4" t="s">
        <v>123</v>
      </c>
      <c r="G17" s="4" t="s">
        <v>124</v>
      </c>
    </row>
    <row r="18" customFormat="false" ht="15" hidden="false" customHeight="false" outlineLevel="0" collapsed="false">
      <c r="B18" s="14" t="s">
        <v>125</v>
      </c>
      <c r="C18" s="14"/>
      <c r="D18" s="41" t="n">
        <f aca="false">-$H$13*($D$7/10000)</f>
        <v>-0.0518867924528302</v>
      </c>
      <c r="E18" s="30" t="n">
        <f aca="false">D18*$D$13</f>
        <v>-518867.924528302</v>
      </c>
      <c r="F18" s="30" t="n">
        <f aca="false">$D$13+E18</f>
        <v>9481132.0754717</v>
      </c>
      <c r="G18" s="41" t="n">
        <f aca="false">D18-$D$21</f>
        <v>-0.00240197468589327</v>
      </c>
    </row>
    <row r="19" customFormat="false" ht="15" hidden="false" customHeight="false" outlineLevel="0" collapsed="false">
      <c r="B19" s="14" t="s">
        <v>126</v>
      </c>
      <c r="C19" s="14"/>
      <c r="D19" s="41" t="n">
        <f aca="false">0.5*$I$13*($D$7/10000)^2</f>
        <v>0.00249199003203987</v>
      </c>
      <c r="E19" s="30" t="n">
        <f aca="false">D19*$D$13</f>
        <v>24919.9003203987</v>
      </c>
      <c r="F19" s="30"/>
      <c r="G19" s="41"/>
    </row>
    <row r="20" customFormat="false" ht="15" hidden="false" customHeight="false" outlineLevel="0" collapsed="false">
      <c r="B20" s="14" t="s">
        <v>48</v>
      </c>
      <c r="C20" s="14"/>
      <c r="D20" s="41" t="n">
        <f aca="false">-$H$13*($D$7/10000)+0.5*$I$13*($D$7/10000)^2</f>
        <v>-0.0493948024207903</v>
      </c>
      <c r="E20" s="30" t="n">
        <f aca="false">D20*$D$13</f>
        <v>-493948.024207903</v>
      </c>
      <c r="F20" s="30" t="n">
        <f aca="false">$D$13+E20</f>
        <v>9506051.9757921</v>
      </c>
      <c r="G20" s="41" t="n">
        <f aca="false">D20-$D$21</f>
        <v>9.00153461466033E-005</v>
      </c>
    </row>
    <row r="21" customFormat="false" ht="15" hidden="false" customHeight="false" outlineLevel="0" collapsed="false">
      <c r="B21" s="14" t="s">
        <v>52</v>
      </c>
      <c r="C21" s="14"/>
      <c r="D21" s="41" t="n">
        <f aca="false">SUMPRODUCT($F$11:$F$12/(1+$D$6+($D$7/10000))^$B$11:$B$12)/$D$13-1</f>
        <v>-0.0494848177669369</v>
      </c>
      <c r="E21" s="30" t="n">
        <f aca="false">D21*$D$13</f>
        <v>-494848.177669369</v>
      </c>
      <c r="F21" s="30" t="n">
        <f aca="false">$D$13+E21</f>
        <v>9505151.82233063</v>
      </c>
      <c r="G21" s="41"/>
    </row>
    <row r="22" customFormat="false" ht="27.75" hidden="false" customHeight="true" outlineLevel="0" collapsed="false">
      <c r="B22" s="12" t="s">
        <v>127</v>
      </c>
      <c r="C22" s="12"/>
      <c r="D22" s="12"/>
      <c r="E22" s="12"/>
      <c r="F22" s="12"/>
      <c r="G22" s="12"/>
      <c r="H22" s="12"/>
      <c r="I22" s="12"/>
      <c r="J22" s="12"/>
      <c r="K22" s="12"/>
    </row>
    <row r="24" customFormat="false" ht="19.5" hidden="false" customHeight="true" outlineLevel="0" collapsed="false">
      <c r="B24" s="3" t="s">
        <v>128</v>
      </c>
      <c r="C24" s="3"/>
      <c r="D24" s="3"/>
      <c r="E24" s="3"/>
      <c r="F24" s="3"/>
      <c r="G24" s="3"/>
      <c r="H24" s="3"/>
      <c r="I24" s="3"/>
      <c r="J24" s="3"/>
      <c r="K24" s="3"/>
    </row>
    <row r="25" customFormat="false" ht="31.5" hidden="false" customHeight="true" outlineLevel="0" collapsed="false">
      <c r="B25" s="4" t="s">
        <v>94</v>
      </c>
      <c r="C25" s="4" t="s">
        <v>129</v>
      </c>
      <c r="D25" s="4" t="s">
        <v>102</v>
      </c>
      <c r="E25" s="4" t="s">
        <v>48</v>
      </c>
      <c r="F25" s="4" t="s">
        <v>103</v>
      </c>
      <c r="G25" s="4" t="s">
        <v>130</v>
      </c>
      <c r="H25" s="4" t="s">
        <v>131</v>
      </c>
      <c r="I25" s="4" t="s">
        <v>132</v>
      </c>
    </row>
    <row r="26" customFormat="false" ht="15" hidden="false" customHeight="false" outlineLevel="0" collapsed="false">
      <c r="B26" s="42" t="n">
        <v>-300</v>
      </c>
      <c r="C26" s="31" t="n">
        <f aca="false">B26/10000</f>
        <v>-0.03</v>
      </c>
      <c r="D26" s="43" t="n">
        <f aca="false">-$H$13*C26</f>
        <v>0.155660377358491</v>
      </c>
      <c r="E26" s="43" t="n">
        <f aca="false">-$H$13*C26+0.5*$I$13*C26^2</f>
        <v>0.178088287646849</v>
      </c>
      <c r="F26" s="44" t="n">
        <f aca="false">SUMPRODUCT($F$11:$F$12/(1+$D$6+C26)^$B$11:$B$12)/$D$13-1</f>
        <v>0.180842543548294</v>
      </c>
      <c r="G26" s="30" t="n">
        <f aca="false">$D$13*(1+F26)</f>
        <v>11808425.4354829</v>
      </c>
      <c r="H26" s="41" t="n">
        <f aca="false">D26-F26</f>
        <v>-0.0251821661898033</v>
      </c>
      <c r="I26" s="41" t="n">
        <f aca="false">E26-F26</f>
        <v>-0.00275425590144449</v>
      </c>
    </row>
    <row r="27" customFormat="false" ht="15" hidden="false" customHeight="false" outlineLevel="0" collapsed="false">
      <c r="B27" s="42" t="n">
        <v>-250</v>
      </c>
      <c r="C27" s="31" t="n">
        <f aca="false">B27/10000</f>
        <v>-0.025</v>
      </c>
      <c r="D27" s="43" t="n">
        <f aca="false">-$H$13*C27</f>
        <v>0.129716981132075</v>
      </c>
      <c r="E27" s="43" t="n">
        <f aca="false">-$H$13*C27+0.5*$I$13*C27^2</f>
        <v>0.145291918832325</v>
      </c>
      <c r="F27" s="44" t="n">
        <f aca="false">SUMPRODUCT($F$11:$F$12/(1+$D$6+C27)^$B$11:$B$12)/$D$13-1</f>
        <v>0.146860106970008</v>
      </c>
      <c r="G27" s="30" t="n">
        <f aca="false">$D$13*(1+F27)</f>
        <v>11468601.0697001</v>
      </c>
      <c r="H27" s="41" t="n">
        <f aca="false">D27-F27</f>
        <v>-0.0171431258379327</v>
      </c>
      <c r="I27" s="41" t="n">
        <f aca="false">E27-F27</f>
        <v>-0.0015681881376835</v>
      </c>
    </row>
    <row r="28" customFormat="false" ht="15" hidden="false" customHeight="false" outlineLevel="0" collapsed="false">
      <c r="B28" s="42" t="n">
        <v>-200</v>
      </c>
      <c r="C28" s="31" t="n">
        <f aca="false">B28/10000</f>
        <v>-0.02</v>
      </c>
      <c r="D28" s="43" t="n">
        <f aca="false">-$H$13*C28</f>
        <v>0.10377358490566</v>
      </c>
      <c r="E28" s="43" t="n">
        <f aca="false">-$H$13*C28+0.5*$I$13*C28^2</f>
        <v>0.11374154503382</v>
      </c>
      <c r="F28" s="44" t="n">
        <f aca="false">SUMPRODUCT($F$11:$F$12/(1+$D$6+C28)^$B$11:$B$12)/$D$13-1</f>
        <v>0.11453165241967</v>
      </c>
      <c r="G28" s="30" t="n">
        <f aca="false">$D$13*(1+F28)</f>
        <v>11145316.5241967</v>
      </c>
      <c r="H28" s="41" t="n">
        <f aca="false">D28-F28</f>
        <v>-0.0107580675140092</v>
      </c>
      <c r="I28" s="41" t="n">
        <f aca="false">E28-F28</f>
        <v>-0.000790107385849712</v>
      </c>
    </row>
    <row r="29" customFormat="false" ht="15" hidden="false" customHeight="false" outlineLevel="0" collapsed="false">
      <c r="B29" s="42" t="n">
        <v>-150</v>
      </c>
      <c r="C29" s="31" t="n">
        <f aca="false">B29/10000</f>
        <v>-0.015</v>
      </c>
      <c r="D29" s="43" t="n">
        <f aca="false">-$H$13*C29</f>
        <v>0.0778301886792453</v>
      </c>
      <c r="E29" s="43" t="n">
        <f aca="false">-$H$13*C29+0.5*$I$13*C29^2</f>
        <v>0.083437166251335</v>
      </c>
      <c r="F29" s="44" t="n">
        <f aca="false">SUMPRODUCT($F$11:$F$12/(1+$D$6+C29)^$B$11:$B$12)/$D$13-1</f>
        <v>0.0837652365446626</v>
      </c>
      <c r="G29" s="30" t="n">
        <f aca="false">$D$13*(1+F29)</f>
        <v>10837652.3654466</v>
      </c>
      <c r="H29" s="41" t="n">
        <f aca="false">D29-F29</f>
        <v>-0.00593504786541733</v>
      </c>
      <c r="I29" s="41" t="n">
        <f aca="false">E29-F29</f>
        <v>-0.000328070293327626</v>
      </c>
    </row>
    <row r="30" customFormat="false" ht="15" hidden="false" customHeight="false" outlineLevel="0" collapsed="false">
      <c r="B30" s="42" t="n">
        <v>-100</v>
      </c>
      <c r="C30" s="31" t="n">
        <f aca="false">B30/10000</f>
        <v>-0.01</v>
      </c>
      <c r="D30" s="43" t="n">
        <f aca="false">-$H$13*C30</f>
        <v>0.0518867924528302</v>
      </c>
      <c r="E30" s="43" t="n">
        <f aca="false">-$H$13*C30+0.5*$I$13*C30^2</f>
        <v>0.0543787824848701</v>
      </c>
      <c r="F30" s="44" t="n">
        <f aca="false">SUMPRODUCT($F$11:$F$12/(1+$D$6+C30)^$B$11:$B$12)/$D$13-1</f>
        <v>0.0544744727522037</v>
      </c>
      <c r="G30" s="30" t="n">
        <f aca="false">$D$13*(1+F30)</f>
        <v>10544744.727522</v>
      </c>
      <c r="H30" s="41" t="n">
        <f aca="false">D30-F30</f>
        <v>-0.00258768029937356</v>
      </c>
      <c r="I30" s="41" t="n">
        <f aca="false">E30-F30</f>
        <v>-9.56902673336854E-005</v>
      </c>
    </row>
    <row r="31" customFormat="false" ht="15" hidden="false" customHeight="false" outlineLevel="0" collapsed="false">
      <c r="B31" s="42" t="n">
        <v>-50</v>
      </c>
      <c r="C31" s="31" t="n">
        <f aca="false">B31/10000</f>
        <v>-0.005</v>
      </c>
      <c r="D31" s="43" t="n">
        <f aca="false">-$H$13*C31</f>
        <v>0.0259433962264151</v>
      </c>
      <c r="E31" s="43" t="n">
        <f aca="false">-$H$13*C31+0.5*$I$13*C31^2</f>
        <v>0.0265663937344251</v>
      </c>
      <c r="F31" s="44" t="n">
        <f aca="false">SUMPRODUCT($F$11:$F$12/(1+$D$6+C31)^$B$11:$B$12)/$D$13-1</f>
        <v>0.0265781705732839</v>
      </c>
      <c r="G31" s="30" t="n">
        <f aca="false">$D$13*(1+F31)</f>
        <v>10265781.7057328</v>
      </c>
      <c r="H31" s="41" t="n">
        <f aca="false">D31-F31</f>
        <v>-0.00063477434686884</v>
      </c>
      <c r="I31" s="41" t="n">
        <f aca="false">E31-F31</f>
        <v>-1.17768388588728E-005</v>
      </c>
    </row>
    <row r="32" customFormat="false" ht="15" hidden="false" customHeight="false" outlineLevel="0" collapsed="false">
      <c r="B32" s="42" t="n">
        <v>0</v>
      </c>
      <c r="C32" s="31" t="n">
        <f aca="false">B32/10000</f>
        <v>0</v>
      </c>
      <c r="D32" s="43" t="n">
        <f aca="false">-$H$13*C32</f>
        <v>-0</v>
      </c>
      <c r="E32" s="43" t="n">
        <f aca="false">-$H$13*C32+0.5*$I$13*C32^2</f>
        <v>0</v>
      </c>
      <c r="F32" s="44" t="n">
        <f aca="false">SUMPRODUCT($F$11:$F$12/(1+$D$6+C32)^$B$11:$B$12)/$D$13-1</f>
        <v>0</v>
      </c>
      <c r="G32" s="30" t="n">
        <f aca="false">$D$13*(1+F32)</f>
        <v>10000000</v>
      </c>
      <c r="H32" s="41" t="n">
        <f aca="false">D32-F32</f>
        <v>-0</v>
      </c>
      <c r="I32" s="41" t="n">
        <f aca="false">E32-F32</f>
        <v>0</v>
      </c>
    </row>
    <row r="33" customFormat="false" ht="15" hidden="false" customHeight="false" outlineLevel="0" collapsed="false">
      <c r="B33" s="42" t="n">
        <v>50</v>
      </c>
      <c r="C33" s="31" t="n">
        <f aca="false">B33/10000</f>
        <v>0.005</v>
      </c>
      <c r="D33" s="43" t="n">
        <f aca="false">-$H$13*C33</f>
        <v>-0.0259433962264151</v>
      </c>
      <c r="E33" s="43" t="n">
        <f aca="false">-$H$13*C33+0.5*$I$13*C33^2</f>
        <v>-0.0253203987184051</v>
      </c>
      <c r="F33" s="44" t="n">
        <f aca="false">SUMPRODUCT($F$11:$F$12/(1+$D$6+C33)^$B$11:$B$12)/$D$13-1</f>
        <v>-0.0253318210402027</v>
      </c>
      <c r="G33" s="30" t="n">
        <f aca="false">$D$13*(1+F33)</f>
        <v>9746681.78959797</v>
      </c>
      <c r="H33" s="41" t="n">
        <f aca="false">D33-F33</f>
        <v>-0.000611575186212385</v>
      </c>
      <c r="I33" s="41" t="n">
        <f aca="false">E33-F33</f>
        <v>1.14223217975822E-005</v>
      </c>
    </row>
    <row r="34" customFormat="false" ht="15" hidden="false" customHeight="false" outlineLevel="0" collapsed="false">
      <c r="B34" s="42" t="n">
        <v>100</v>
      </c>
      <c r="C34" s="31" t="n">
        <f aca="false">B34/10000</f>
        <v>0.01</v>
      </c>
      <c r="D34" s="43" t="n">
        <f aca="false">-$H$13*C34</f>
        <v>-0.0518867924528302</v>
      </c>
      <c r="E34" s="43" t="n">
        <f aca="false">-$H$13*C34+0.5*$I$13*C34^2</f>
        <v>-0.0493948024207903</v>
      </c>
      <c r="F34" s="44" t="n">
        <f aca="false">SUMPRODUCT($F$11:$F$12/(1+$D$6+C34)^$B$11:$B$12)/$D$13-1</f>
        <v>-0.0494848177669369</v>
      </c>
      <c r="G34" s="30" t="n">
        <f aca="false">$D$13*(1+F34)</f>
        <v>9505151.82233063</v>
      </c>
      <c r="H34" s="41" t="n">
        <f aca="false">D34-F34</f>
        <v>-0.00240197468589327</v>
      </c>
      <c r="I34" s="41" t="n">
        <f aca="false">E34-F34</f>
        <v>9.00153461466033E-005</v>
      </c>
    </row>
    <row r="35" customFormat="false" ht="15" hidden="false" customHeight="false" outlineLevel="0" collapsed="false">
      <c r="B35" s="42" t="n">
        <v>150</v>
      </c>
      <c r="C35" s="31" t="n">
        <f aca="false">B35/10000</f>
        <v>0.015</v>
      </c>
      <c r="D35" s="43" t="n">
        <f aca="false">-$H$13*C35</f>
        <v>-0.0778301886792453</v>
      </c>
      <c r="E35" s="43" t="n">
        <f aca="false">-$H$13*C35+0.5*$I$13*C35^2</f>
        <v>-0.0722232111071556</v>
      </c>
      <c r="F35" s="44" t="n">
        <f aca="false">SUMPRODUCT($F$11:$F$12/(1+$D$6+C35)^$B$11:$B$12)/$D$13-1</f>
        <v>-0.0725225297484182</v>
      </c>
      <c r="G35" s="30" t="n">
        <f aca="false">$D$13*(1+F35)</f>
        <v>9274774.70251582</v>
      </c>
      <c r="H35" s="41" t="n">
        <f aca="false">D35-F35</f>
        <v>-0.00530765893082706</v>
      </c>
      <c r="I35" s="41" t="n">
        <f aca="false">E35-F35</f>
        <v>0.000299318641262647</v>
      </c>
    </row>
    <row r="36" customFormat="false" ht="15" hidden="false" customHeight="false" outlineLevel="0" collapsed="false">
      <c r="B36" s="42" t="n">
        <v>200</v>
      </c>
      <c r="C36" s="31" t="n">
        <f aca="false">B36/10000</f>
        <v>0.02</v>
      </c>
      <c r="D36" s="43" t="n">
        <f aca="false">-$H$13*C36</f>
        <v>-0.10377358490566</v>
      </c>
      <c r="E36" s="43" t="n">
        <f aca="false">-$H$13*C36+0.5*$I$13*C36^2</f>
        <v>-0.0938056247775009</v>
      </c>
      <c r="F36" s="44" t="n">
        <f aca="false">SUMPRODUCT($F$11:$F$12/(1+$D$6+C36)^$B$11:$B$12)/$D$13-1</f>
        <v>-0.0945047636642059</v>
      </c>
      <c r="G36" s="30" t="n">
        <f aca="false">$D$13*(1+F36)</f>
        <v>9054952.36335794</v>
      </c>
      <c r="H36" s="41" t="n">
        <f aca="false">D36-F36</f>
        <v>-0.00926882124145446</v>
      </c>
      <c r="I36" s="41" t="n">
        <f aca="false">E36-F36</f>
        <v>0.000699138886705017</v>
      </c>
    </row>
    <row r="37" customFormat="false" ht="15" hidden="false" customHeight="false" outlineLevel="0" collapsed="false">
      <c r="B37" s="42" t="n">
        <v>250</v>
      </c>
      <c r="C37" s="31" t="n">
        <f aca="false">B37/10000</f>
        <v>0.025</v>
      </c>
      <c r="D37" s="43" t="n">
        <f aca="false">-$H$13*C37</f>
        <v>-0.129716981132075</v>
      </c>
      <c r="E37" s="43" t="n">
        <f aca="false">-$H$13*C37+0.5*$I$13*C37^2</f>
        <v>-0.114142043431826</v>
      </c>
      <c r="F37" s="44" t="n">
        <f aca="false">SUMPRODUCT($F$11:$F$12/(1+$D$6+C37)^$B$11:$B$12)/$D$13-1</f>
        <v>-0.115487828960527</v>
      </c>
      <c r="G37" s="30" t="n">
        <f aca="false">$D$13*(1+F37)</f>
        <v>8845121.71039473</v>
      </c>
      <c r="H37" s="41" t="n">
        <f aca="false">D37-F37</f>
        <v>-0.0142291521715487</v>
      </c>
      <c r="I37" s="41" t="n">
        <f aca="false">E37-F37</f>
        <v>0.00134578552870052</v>
      </c>
    </row>
    <row r="38" customFormat="false" ht="15" hidden="false" customHeight="false" outlineLevel="0" collapsed="false">
      <c r="B38" s="42" t="n">
        <v>300</v>
      </c>
      <c r="C38" s="31" t="n">
        <f aca="false">B38/10000</f>
        <v>0.03</v>
      </c>
      <c r="D38" s="43" t="n">
        <f aca="false">-$H$13*C38</f>
        <v>-0.155660377358491</v>
      </c>
      <c r="E38" s="43" t="n">
        <f aca="false">-$H$13*C38+0.5*$I$13*C38^2</f>
        <v>-0.133232467070132</v>
      </c>
      <c r="F38" s="44" t="n">
        <f aca="false">SUMPRODUCT($F$11:$F$12/(1+$D$6+C38)^$B$11:$B$12)/$D$13-1</f>
        <v>-0.135524757627932</v>
      </c>
      <c r="G38" s="30" t="n">
        <f aca="false">$D$13*(1+F38)</f>
        <v>8644752.42372068</v>
      </c>
      <c r="H38" s="41" t="n">
        <f aca="false">D38-F38</f>
        <v>-0.0201356197305585</v>
      </c>
      <c r="I38" s="41" t="n">
        <f aca="false">E38-F38</f>
        <v>0.00229229055780031</v>
      </c>
    </row>
    <row r="39" customFormat="false" ht="30" hidden="false" customHeight="true" outlineLevel="0" collapsed="false">
      <c r="B39" s="12" t="s">
        <v>133</v>
      </c>
      <c r="C39" s="12"/>
      <c r="D39" s="12"/>
      <c r="E39" s="12"/>
      <c r="F39" s="12"/>
      <c r="G39" s="12"/>
      <c r="H39" s="12"/>
      <c r="I39" s="12"/>
      <c r="J39" s="12"/>
      <c r="K39" s="12"/>
    </row>
    <row r="61" customFormat="false" ht="15" hidden="false" customHeight="false" outlineLevel="0" collapsed="false">
      <c r="B61" s="13" t="s">
        <v>73</v>
      </c>
      <c r="C61" s="13"/>
      <c r="D61" s="13"/>
      <c r="E61" s="13"/>
      <c r="F61" s="13"/>
      <c r="G61" s="13"/>
      <c r="H61" s="13"/>
      <c r="I61" s="13"/>
      <c r="J61" s="13"/>
      <c r="K61" s="13"/>
    </row>
  </sheetData>
  <mergeCells count="20">
    <mergeCell ref="B1:K1"/>
    <mergeCell ref="B2:K2"/>
    <mergeCell ref="B4:K4"/>
    <mergeCell ref="B5:C5"/>
    <mergeCell ref="F5:K5"/>
    <mergeCell ref="B6:C6"/>
    <mergeCell ref="B7:C7"/>
    <mergeCell ref="B9:K9"/>
    <mergeCell ref="B14:C14"/>
    <mergeCell ref="F14:H14"/>
    <mergeCell ref="B16:K16"/>
    <mergeCell ref="B17:C17"/>
    <mergeCell ref="B18:C18"/>
    <mergeCell ref="B19:C19"/>
    <mergeCell ref="B20:C20"/>
    <mergeCell ref="B21:C21"/>
    <mergeCell ref="B22:K22"/>
    <mergeCell ref="B24:K24"/>
    <mergeCell ref="B39:K39"/>
    <mergeCell ref="B61:K61"/>
  </mergeCells>
  <conditionalFormatting sqref="H26:I38">
    <cfRule type="cellIs" priority="2" operator="lessThan" aboveAverage="0" equalAverage="0" bottom="0" percent="0" rank="0" text="" dxfId="0">
      <formula>0</formula>
    </cfRule>
  </conditionalFormatting>
  <hyperlinks>
    <hyperlink ref="B61" r:id="rId1" display="Prof. V. Ravichandran  |  The Mountain Path Academy  |  https://themountainpathacademy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&amp;Chttps://themountainpathacademy.com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2026-11-03T00:35:54Z</dcterms:created>
  <dc:creator>openpyxl</dc:creator>
  <dc:description/>
  <dc:language>en-US</dc:language>
  <cp:lastModifiedBy/>
  <dcterms:modified xsi:type="dcterms:W3CDTF">2026-11-03T00:35:55Z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