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1 Hull FRN" sheetId="2" state="visible" r:id="rId4"/>
    <sheet name="2 Swap Valuation" sheetId="3" state="visible" r:id="rId5"/>
    <sheet name="3 Hull vs CFA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<sst xmlns="http://schemas.openxmlformats.org/spreadsheetml/2006/main" count="131" uniqueCount="127">
  <si>
    <t xml:space="preserve">Valuing a Floating-Rate Bond: the Hull Approach</t>
  </si>
  <si>
    <t xml:space="preserve">Companion to "Mastering Bond Mathematics through Excel" · The Mountain Path Academy · https://themountainpathacademy.com</t>
  </si>
  <si>
    <t xml:space="preserve">Key insight</t>
  </si>
  <si>
    <t xml:space="preserve">If the coupon resets to the market rate and cash flows are discounted on that same curve, a floating-rate bond is worth par immediately after every reset.</t>
  </si>
  <si>
    <t xml:space="preserve">Between resets</t>
  </si>
  <si>
    <t xml:space="preserve">Only the next coupon k* is already fixed; everything after it is worth par (L) at the next payment date. So  B_fl = (L + k*) · e^(−r*·t*).</t>
  </si>
  <si>
    <t xml:space="preserve">Notation</t>
  </si>
  <si>
    <t xml:space="preserve">L = notional · k* = floating coupon fixed at the last reset, paid at the next payment date · t* = years to that date · r* = zero rate for t* (continuous compounding).</t>
  </si>
  <si>
    <t xml:space="preserve">Source</t>
  </si>
  <si>
    <t xml:space="preserve">John C. Hull, Options, Futures and Other Derivatives, chapter on interest rate swaps (valuation in terms of bond prices). The numbers reproduce Hull’s classic swap example.</t>
  </si>
  <si>
    <t xml:space="preserve">Sheet: 1 Hull FRN</t>
  </si>
  <si>
    <t xml:space="preserve">B_fl from the short-cut formula, plus a full check that projects every floating coupon from forward rates and discounts them: same answer.</t>
  </si>
  <si>
    <t xml:space="preserve">Sheet: 2 Swap Valuation</t>
  </si>
  <si>
    <t xml:space="preserve">Fixed leg B_fix, floating leg B_fl, swap value = B_fix − B_fl; cross-checked by valuing the swap as a portfolio of FRAs.</t>
  </si>
  <si>
    <t xml:space="preserve">Sheet: 3 Hull vs CFA</t>
  </si>
  <si>
    <t xml:space="preserve">Side-by-side comparison with the quoted-margin / discount-margin approach used for credit-risky FRNs.</t>
  </si>
  <si>
    <t xml:space="preserve">Colour key</t>
  </si>
  <si>
    <t xml:space="preserve">Yellow cells with blue text are inputs. Green fill marks key outputs. Green text is a link to another sheet. Red Consolas text shows the formula in the cell to its left.</t>
  </si>
  <si>
    <t xml:space="preserve">Educational use only. Figures are Hull’s textbook example, not market data. Prof. V. Ravichandran · https://themountainpathacademy.com</t>
  </si>
  <si>
    <t xml:space="preserve">Sheet 1 · Floating-rate bond value between resets (Hull)</t>
  </si>
  <si>
    <t xml:space="preserve">B_fl = (L + k*) · e^(−r*·t*)  — discount only the next known payment plus the notional.</t>
  </si>
  <si>
    <t xml:space="preserve">Inputs</t>
  </si>
  <si>
    <t xml:space="preserve">Full check: project every coupon from forwards, then discount</t>
  </si>
  <si>
    <t xml:space="preserve">Notional L ($ m)</t>
  </si>
  <si>
    <t xml:space="preserve">Pay time (yrs)</t>
  </si>
  <si>
    <t xml:space="preserve">Zero rate (cont.)</t>
  </si>
  <si>
    <t xml:space="preserve">Forward rate (cont.) for the period</t>
  </si>
  <si>
    <t xml:space="preserve">Floating coupon</t>
  </si>
  <si>
    <t xml:space="preserve">Principal</t>
  </si>
  <si>
    <t xml:space="preserve">Cash flow</t>
  </si>
  <si>
    <t xml:space="preserve">PV</t>
  </si>
  <si>
    <t xml:space="preserve">Floating rate set at last reset (6-month LIBOR)</t>
  </si>
  <si>
    <t xml:space="preserve">known: k*</t>
  </si>
  <si>
    <t xml:space="preserve">Payments per year (m)</t>
  </si>
  <si>
    <t xml:space="preserve">Time to next payment t* (years)</t>
  </si>
  <si>
    <t xml:space="preserve">Zero rate for t*  r* (continuous)</t>
  </si>
  <si>
    <t xml:space="preserve">Sum of PVs (full method)</t>
  </si>
  <si>
    <t xml:space="preserve">Hull short-cut</t>
  </si>
  <si>
    <t xml:space="preserve">Difference vs short-cut (should be 0)</t>
  </si>
  <si>
    <t xml:space="preserve">Next floating payment k* = L × rate / m</t>
  </si>
  <si>
    <t xml:space="preserve"> =B5*B6/B7</t>
  </si>
  <si>
    <t xml:space="preserve">Value at next payment date = L + k*</t>
  </si>
  <si>
    <t xml:space="preserve"> =B5+B12</t>
  </si>
  <si>
    <t xml:space="preserve">Why they agree: each projected coupon plus the par it sits on telescopes back to L at the next reset, so only (L + k*) is left to discount.</t>
  </si>
  <si>
    <t xml:space="preserve">Discount factor e^(−r*·t*)</t>
  </si>
  <si>
    <t xml:space="preserve"> =EXP(-B9*B8)</t>
  </si>
  <si>
    <t xml:space="preserve">Coupons are projected so that L·(1 + coupon/L) = L·e^(F·Δt): the period’s forward rate earned on the notional.</t>
  </si>
  <si>
    <t xml:space="preserve">Floating-rate bond value B_fl</t>
  </si>
  <si>
    <t xml:space="preserve"> =B13*B14</t>
  </si>
  <si>
    <t xml:space="preserve">Value immediately after a reset (check)</t>
  </si>
  <si>
    <t xml:space="preserve"> =B5</t>
  </si>
  <si>
    <t xml:space="preserve">Duration of B_fl (years) ≈ t*</t>
  </si>
  <si>
    <t xml:space="preserve"> =B8</t>
  </si>
  <si>
    <t xml:space="preserve">With continuous compounding, −(1/B)·dB/dr* = t*: an FRN behaves like a zero-coupon bond maturing at the next reset.</t>
  </si>
  <si>
    <t xml:space="preserve">Sheet 2 · Swap valued as B_fix − B_fl (Hull)</t>
  </si>
  <si>
    <t xml:space="preserve">Receive 8% fixed (semiannual), pay 6-month LIBOR on $100 m; 1.25 years remaining.</t>
  </si>
  <si>
    <t xml:space="preserve">Fixed leg</t>
  </si>
  <si>
    <t xml:space="preserve">As a portfolio of FRAs</t>
  </si>
  <si>
    <t xml:space="preserve">Fixed rate (annual, paid semiannually)</t>
  </si>
  <si>
    <t xml:space="preserve">Fixed cash flow</t>
  </si>
  <si>
    <t xml:space="preserve">Discount factor</t>
  </si>
  <si>
    <t xml:space="preserve">PV fixed</t>
  </si>
  <si>
    <t xml:space="preserve">Floating payment</t>
  </si>
  <si>
    <t xml:space="preserve">Net (fixed − float)</t>
  </si>
  <si>
    <t xml:space="preserve">PV of net</t>
  </si>
  <si>
    <t xml:space="preserve">Leg</t>
  </si>
  <si>
    <t xml:space="preserve">Value</t>
  </si>
  <si>
    <t xml:space="preserve">Notional ($ m) — from Sheet 1</t>
  </si>
  <si>
    <t xml:space="preserve"> ='1 Hull FRN'!B5</t>
  </si>
  <si>
    <t xml:space="preserve">B_fix</t>
  </si>
  <si>
    <t xml:space="preserve">Payments per year — from Sheet 1</t>
  </si>
  <si>
    <t xml:space="preserve"> ='1 Hull FRN'!B7</t>
  </si>
  <si>
    <t xml:space="preserve">B_fl</t>
  </si>
  <si>
    <t xml:space="preserve">Valuation</t>
  </si>
  <si>
    <t xml:space="preserve">Fixed leg B_fix = Σ PV of fixed cash flows</t>
  </si>
  <si>
    <t xml:space="preserve"> =SUM(I6:I8)</t>
  </si>
  <si>
    <t xml:space="preserve">Exchange the principals notionally at maturity and the swap is a long fixed-rate bond plus a short floating-rate bond. Valuing each exchange as an FRA (forward floating vs fixed) gives the same total.</t>
  </si>
  <si>
    <t xml:space="preserve">Floating leg B_fl — from Sheet 1</t>
  </si>
  <si>
    <t xml:space="preserve"> ='1 Hull FRN'!B15</t>
  </si>
  <si>
    <t xml:space="preserve">Swap value to receive-fixed party = B_fix − B_fl</t>
  </si>
  <si>
    <t xml:space="preserve"> =B10-B11</t>
  </si>
  <si>
    <t xml:space="preserve">Swap value to pay-fixed party = B_fl − B_fix</t>
  </si>
  <si>
    <t xml:space="preserve"> =B11-B10</t>
  </si>
  <si>
    <t xml:space="preserve">FRA-portfolio check (sum of column L)</t>
  </si>
  <si>
    <t xml:space="preserve"> =SUM(L6:L8)</t>
  </si>
  <si>
    <t xml:space="preserve">Difference between the two methods</t>
  </si>
  <si>
    <t xml:space="preserve"> =B12-B14</t>
  </si>
  <si>
    <t xml:space="preserve">Sheet 3 · Hull approach vs CFA margin approach</t>
  </si>
  <si>
    <t xml:space="preserve">Same instrument family, different questions: swap leg (no credit spread) vs credit-risky FRN.</t>
  </si>
  <si>
    <t xml:space="preserve">Aspect</t>
  </si>
  <si>
    <t xml:space="preserve">Hull</t>
  </si>
  <si>
    <t xml:space="preserve">CFA-style margin approach</t>
  </si>
  <si>
    <t xml:space="preserve">Numbers side by side</t>
  </si>
  <si>
    <t xml:space="preserve">Main use</t>
  </si>
  <si>
    <t xml:space="preserve">Floating leg of an interest rate swap</t>
  </si>
  <si>
    <t xml:space="preserve">Pricing a credit-risky FRN</t>
  </si>
  <si>
    <t xml:space="preserve">Hull: B_fl between resets</t>
  </si>
  <si>
    <t xml:space="preserve">Credit spread</t>
  </si>
  <si>
    <t xml:space="preserve">None — coupon and discounting on the same curve</t>
  </si>
  <si>
    <t xml:space="preserve">Quoted margin (QM) in the coupon vs discount margin (DM) required</t>
  </si>
  <si>
    <t xml:space="preserve">Hull: value right after a reset</t>
  </si>
  <si>
    <t xml:space="preserve"> ='1 Hull FRN'!B16</t>
  </si>
  <si>
    <t xml:space="preserve">Price on a reset date</t>
  </si>
  <si>
    <t xml:space="preserve">Exactly par</t>
  </si>
  <si>
    <t xml:space="preserve">Par only if DM = QM</t>
  </si>
  <si>
    <t xml:space="preserve">CFA inputs → reference rate</t>
  </si>
  <si>
    <t xml:space="preserve">Cash flows modelled</t>
  </si>
  <si>
    <t xml:space="preserve">One: (L + k*) at the next reset</t>
  </si>
  <si>
    <t xml:space="preserve">All future coupons, reference rate held flat</t>
  </si>
  <si>
    <t xml:space="preserve">CFA inputs → quoted margin</t>
  </si>
  <si>
    <t xml:space="preserve">Compounding</t>
  </si>
  <si>
    <t xml:space="preserve">Continuous zero rates</t>
  </si>
  <si>
    <t xml:space="preserve">Periodic: rate / m</t>
  </si>
  <si>
    <t xml:space="preserve">CFA inputs → discount margin</t>
  </si>
  <si>
    <t xml:space="preserve">Duration insight</t>
  </si>
  <si>
    <t xml:space="preserve">≈ time to next reset</t>
  </si>
  <si>
    <t xml:space="preserve">Price sensitivity driven by the DM–QM gap and maturity</t>
  </si>
  <si>
    <t xml:space="preserve">CFA inputs → resets per year</t>
  </si>
  <si>
    <t xml:space="preserve">Excel</t>
  </si>
  <si>
    <t xml:space="preserve">(L + k*) * EXP(−r* · t*)</t>
  </si>
  <si>
    <t xml:space="preserve">-PV((ref + DM)/m, n, (ref + QM)/m × F, F)</t>
  </si>
  <si>
    <t xml:space="preserve">CFA inputs → years</t>
  </si>
  <si>
    <t xml:space="preserve">CFA: FRN price (DM &gt; QM)</t>
  </si>
  <si>
    <t xml:space="preserve"> =-PV((F7+F9)/F10,F10*F11,(F7+F8)/F10*100,100)</t>
  </si>
  <si>
    <t xml:space="preserve">CFA: price if DM = QM</t>
  </si>
  <si>
    <t xml:space="preserve"> =-PV((F7+F8)/F10,F10*F11,(F7+F8)/F10*100,100)</t>
  </si>
  <si>
    <t xml:space="preserve">Both approaches agree on one thing: with no spread gap, an FRN is worth par on a reset date.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</si>
</sst>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"/>
    <numFmt numFmtId="166" formatCode="0.00%"/>
    <numFmt numFmtId="167" formatCode="0.00"/>
    <numFmt numFmtId="168" formatCode="#,##0.0000"/>
    <numFmt numFmtId="169" formatCode="0"/>
    <numFmt numFmtId="170" formatCode="0.0000%"/>
    <numFmt numFmtId="171" formatCode="0.0000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23A63"/>
      <name val="Arial"/>
      <family val="0"/>
      <charset val="1"/>
    </font>
    <font>
      <i val="true"/>
      <sz val="10"/>
      <color rgb="FF565C66"/>
      <name val="Arial"/>
      <family val="0"/>
      <charset val="1"/>
    </font>
    <font>
      <b val="true"/>
      <sz val="10"/>
      <color rgb="FF123A63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565C66"/>
      <name val="Arial"/>
      <family val="0"/>
      <charset val="1"/>
    </font>
    <font>
      <b val="true"/>
      <sz val="16"/>
      <color rgb="FF123A63"/>
      <name val="Arial"/>
      <family val="0"/>
      <charset val="1"/>
    </font>
    <font>
      <b val="true"/>
      <sz val="11"/>
      <color rgb="FF123A63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8E2130"/>
      <name val="Consolas"/>
      <family val="0"/>
      <charset val="1"/>
    </font>
    <font>
      <sz val="10"/>
      <color rgb="FF008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8F0D6"/>
        <bgColor rgb="FFE7F1E8"/>
      </patternFill>
    </fill>
    <fill>
      <patternFill patternType="solid">
        <fgColor rgb="FFFFFF00"/>
        <bgColor rgb="FFFFFF00"/>
      </patternFill>
    </fill>
    <fill>
      <patternFill patternType="solid">
        <fgColor rgb="FF123A63"/>
        <bgColor rgb="FF333333"/>
      </patternFill>
    </fill>
    <fill>
      <patternFill patternType="solid">
        <fgColor rgb="FFE7F1E8"/>
        <bgColor rgb="FFF8F0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2C2"/>
      </left>
      <right style="thin">
        <color rgb="FFD9D2C2"/>
      </right>
      <top style="thin">
        <color rgb="FFD9D2C2"/>
      </top>
      <bottom style="thin">
        <color rgb="FFD9D2C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2C2"/>
      <rgbColor rgb="FF878787"/>
      <rgbColor rgb="FF9999FF"/>
      <rgbColor rgb="FF993366"/>
      <rgbColor rgb="FFF8F0D6"/>
      <rgbColor rgb="FFE7F1E8"/>
      <rgbColor rgb="FF660066"/>
      <rgbColor rgb="FFFF8080"/>
      <rgbColor rgb="FF1F6FB2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0972F"/>
      <rgbColor rgb="FFFF6600"/>
      <rgbColor rgb="FF565C66"/>
      <rgbColor rgb="FF969696"/>
      <rgbColor rgb="FF123A63"/>
      <rgbColor rgb="FF339966"/>
      <rgbColor rgb="FF003300"/>
      <rgbColor rgb="FF333300"/>
      <rgbColor rgb="FF8E213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Fixed leg vs floating leg ($ m)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'2 Swap Valuation'!O5</c:f>
              <c:strCache>
                <c:ptCount val="1"/>
                <c:pt idx="0">
                  <c:v>Value</c:v>
                </c:pt>
              </c:strCache>
            </c:strRef>
          </c:tx>
          <c:spPr>
            <a:solidFill>
              <a:srgbClr val="1f6fb2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 Swap Valuation'!$N$6:$N$7</c:f>
              <c:strCache>
                <c:ptCount val="2"/>
                <c:pt idx="0">
                  <c:v>B_fix</c:v>
                </c:pt>
                <c:pt idx="1">
                  <c:v>B_fl</c:v>
                </c:pt>
              </c:strCache>
            </c:strRef>
          </c:cat>
          <c:val>
            <c:numRef>
              <c:f>'2 Swap Valuation'!$O$6:$O$7</c:f>
              <c:numCache>
                <c:formatCode>#,##0.00</c:formatCode>
                <c:ptCount val="2"/>
                <c:pt idx="0">
                  <c:v>98.2378959010372</c:v>
                </c:pt>
                <c:pt idx="1">
                  <c:v>102.505071754178</c:v>
                </c:pt>
              </c:numCache>
            </c:numRef>
          </c:val>
        </c:ser>
        <c:gapWidth val="150"/>
        <c:overlap val="0"/>
        <c:axId val="42708688"/>
        <c:axId val="34329124"/>
      </c:barChart>
      <c:catAx>
        <c:axId val="42708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4329124"/>
        <c:crosses val="autoZero"/>
        <c:auto val="1"/>
        <c:lblAlgn val="ctr"/>
        <c:lblOffset val="100"/>
        <c:noMultiLvlLbl val="0"/>
      </c:catAx>
      <c:valAx>
        <c:axId val="34329124"/>
        <c:scaling>
          <c:orientation val="minMax"/>
          <c:max val="104"/>
          <c:min val="95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70868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11</xdr:row>
      <xdr:rowOff>130680</xdr:rowOff>
    </xdr:from>
    <xdr:to>
      <xdr:col>8</xdr:col>
      <xdr:colOff>725040</xdr:colOff>
      <xdr:row>24</xdr:row>
      <xdr:rowOff>173880</xdr:rowOff>
    </xdr:to>
    <xdr:graphicFrame>
      <xdr:nvGraphicFramePr>
        <xdr:cNvPr id="0" name="Chart 1"/>
        <xdr:cNvGraphicFramePr/>
      </xdr:nvGraphicFramePr>
      <xdr:xfrm>
        <a:off x="7189560" y="2476440"/>
        <a:ext cx="431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23A63"/>
    <pageSetUpPr fitToPage="false"/>
  </sheetPr>
  <dimension ref="B2:C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92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30" hidden="false" customHeight="true" outlineLevel="0" collapsed="false">
      <c r="B5" s="3" t="s">
        <v>2</v>
      </c>
      <c r="C5" s="4" t="s">
        <v>3</v>
      </c>
    </row>
    <row r="6" customFormat="false" ht="30" hidden="false" customHeight="true" outlineLevel="0" collapsed="false">
      <c r="B6" s="3" t="s">
        <v>4</v>
      </c>
      <c r="C6" s="4" t="s">
        <v>5</v>
      </c>
    </row>
    <row r="7" customFormat="false" ht="30" hidden="false" customHeight="true" outlineLevel="0" collapsed="false">
      <c r="B7" s="3" t="s">
        <v>6</v>
      </c>
      <c r="C7" s="4" t="s">
        <v>7</v>
      </c>
    </row>
    <row r="8" customFormat="false" ht="30" hidden="false" customHeight="true" outlineLevel="0" collapsed="false">
      <c r="B8" s="3" t="s">
        <v>8</v>
      </c>
      <c r="C8" s="4" t="s">
        <v>9</v>
      </c>
    </row>
    <row r="9" customFormat="false" ht="7.5" hidden="false" customHeight="true" outlineLevel="0" collapsed="false">
      <c r="B9" s="3"/>
      <c r="C9" s="4"/>
    </row>
    <row r="10" customFormat="false" ht="30" hidden="false" customHeight="true" outlineLevel="0" collapsed="false">
      <c r="B10" s="3" t="s">
        <v>10</v>
      </c>
      <c r="C10" s="4" t="s">
        <v>11</v>
      </c>
    </row>
    <row r="11" customFormat="false" ht="30" hidden="false" customHeight="true" outlineLevel="0" collapsed="false">
      <c r="B11" s="3" t="s">
        <v>12</v>
      </c>
      <c r="C11" s="4" t="s">
        <v>13</v>
      </c>
    </row>
    <row r="12" customFormat="false" ht="30" hidden="false" customHeight="true" outlineLevel="0" collapsed="false">
      <c r="B12" s="3" t="s">
        <v>14</v>
      </c>
      <c r="C12" s="4" t="s">
        <v>15</v>
      </c>
    </row>
    <row r="13" customFormat="false" ht="7.5" hidden="false" customHeight="true" outlineLevel="0" collapsed="false">
      <c r="B13" s="3"/>
      <c r="C13" s="4"/>
    </row>
    <row r="14" customFormat="false" ht="30" hidden="false" customHeight="true" outlineLevel="0" collapsed="false">
      <c r="B14" s="3" t="s">
        <v>16</v>
      </c>
      <c r="C14" s="4" t="s">
        <v>17</v>
      </c>
    </row>
    <row r="17" customFormat="false" ht="15" hidden="false" customHeight="false" outlineLevel="0" collapsed="false">
      <c r="B17" s="5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972F"/>
    <pageSetUpPr fitToPage="true"/>
  </sheetPr>
  <dimension ref="A1:K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5"/>
    <col collapsed="false" customWidth="true" hidden="false" outlineLevel="0" max="3" min="3" style="0" width="46"/>
    <col collapsed="false" customWidth="true" hidden="false" outlineLevel="0" max="4" min="4" style="0" width="3"/>
    <col collapsed="false" customWidth="true" hidden="false" outlineLevel="0" max="6" min="5" style="0" width="13"/>
    <col collapsed="false" customWidth="true" hidden="false" outlineLevel="0" max="8" min="7" style="0" width="15"/>
    <col collapsed="false" customWidth="true" hidden="false" outlineLevel="0" max="9" min="9" style="0" width="13"/>
    <col collapsed="false" customWidth="true" hidden="false" outlineLevel="0" max="10" min="10" style="0" width="14"/>
    <col collapsed="false" customWidth="true" hidden="false" outlineLevel="0" max="11" min="11" style="0" width="13"/>
  </cols>
  <sheetData>
    <row r="1" customFormat="false" ht="19.7" hidden="false" customHeight="false" outlineLevel="0" collapsed="false">
      <c r="A1" s="6" t="s">
        <v>19</v>
      </c>
    </row>
    <row r="2" customFormat="false" ht="15" hidden="false" customHeight="false" outlineLevel="0" collapsed="false">
      <c r="A2" s="2" t="s">
        <v>20</v>
      </c>
    </row>
    <row r="4" customFormat="false" ht="15" hidden="false" customHeight="false" outlineLevel="0" collapsed="false">
      <c r="A4" s="7" t="s">
        <v>21</v>
      </c>
      <c r="B4" s="8"/>
      <c r="C4" s="8"/>
      <c r="E4" s="9" t="s">
        <v>22</v>
      </c>
    </row>
    <row r="5" customFormat="false" ht="30" hidden="false" customHeight="true" outlineLevel="0" collapsed="false">
      <c r="A5" s="10" t="s">
        <v>23</v>
      </c>
      <c r="B5" s="11" t="n">
        <v>100</v>
      </c>
      <c r="E5" s="12" t="s">
        <v>24</v>
      </c>
      <c r="F5" s="12" t="s">
        <v>25</v>
      </c>
      <c r="G5" s="12" t="s">
        <v>26</v>
      </c>
      <c r="H5" s="12" t="s">
        <v>27</v>
      </c>
      <c r="I5" s="12" t="s">
        <v>28</v>
      </c>
      <c r="J5" s="12" t="s">
        <v>29</v>
      </c>
      <c r="K5" s="12" t="s">
        <v>30</v>
      </c>
    </row>
    <row r="6" customFormat="false" ht="15" hidden="false" customHeight="false" outlineLevel="0" collapsed="false">
      <c r="A6" s="10" t="s">
        <v>31</v>
      </c>
      <c r="B6" s="13" t="n">
        <v>0.102</v>
      </c>
      <c r="E6" s="14" t="n">
        <v>0.25</v>
      </c>
      <c r="F6" s="13" t="n">
        <v>0.1</v>
      </c>
      <c r="G6" s="15" t="s">
        <v>32</v>
      </c>
      <c r="H6" s="16" t="n">
        <f aca="false">$B$12</f>
        <v>5.1</v>
      </c>
      <c r="I6" s="17" t="n">
        <f aca="false">IF(ROW()=8,$B$5,0)</f>
        <v>0</v>
      </c>
      <c r="J6" s="16" t="n">
        <f aca="false">H6+I6</f>
        <v>5.1</v>
      </c>
      <c r="K6" s="16" t="n">
        <f aca="false">J6*EXP(-F6*E6)</f>
        <v>4.9740805513445</v>
      </c>
    </row>
    <row r="7" customFormat="false" ht="15" hidden="false" customHeight="false" outlineLevel="0" collapsed="false">
      <c r="A7" s="10" t="s">
        <v>33</v>
      </c>
      <c r="B7" s="18" t="n">
        <v>2</v>
      </c>
      <c r="E7" s="14" t="n">
        <v>0.75</v>
      </c>
      <c r="F7" s="13" t="n">
        <v>0.105</v>
      </c>
      <c r="G7" s="19" t="n">
        <f aca="false">(F7*E7-F6*E6)/(E7-E6)</f>
        <v>0.1075</v>
      </c>
      <c r="H7" s="16" t="n">
        <f aca="false">$B$5*(EXP(G7*(E7-E6))-1)</f>
        <v>5.52207639856865</v>
      </c>
      <c r="I7" s="17" t="n">
        <f aca="false">IF(ROW()=8,$B$5,0)</f>
        <v>0</v>
      </c>
      <c r="J7" s="16" t="n">
        <f aca="false">H7+I7</f>
        <v>5.52207639856865</v>
      </c>
      <c r="K7" s="16" t="n">
        <f aca="false">J7*EXP(-F7*E7)</f>
        <v>5.10389487234804</v>
      </c>
    </row>
    <row r="8" customFormat="false" ht="15" hidden="false" customHeight="false" outlineLevel="0" collapsed="false">
      <c r="A8" s="10" t="s">
        <v>34</v>
      </c>
      <c r="B8" s="14" t="n">
        <v>0.25</v>
      </c>
      <c r="E8" s="14" t="n">
        <v>1.25</v>
      </c>
      <c r="F8" s="13" t="n">
        <v>0.11</v>
      </c>
      <c r="G8" s="19" t="n">
        <f aca="false">(F8*E8-F7*E7)/(E8-E7)</f>
        <v>0.1175</v>
      </c>
      <c r="H8" s="16" t="n">
        <f aca="false">$B$5*(EXP(G8*(E8-E7))-1)</f>
        <v>6.0510080076438</v>
      </c>
      <c r="I8" s="17" t="n">
        <f aca="false">IF(ROW()=8,$B$5,0)</f>
        <v>100</v>
      </c>
      <c r="J8" s="16" t="n">
        <f aca="false">H8+I8</f>
        <v>106.051008007644</v>
      </c>
      <c r="K8" s="16" t="n">
        <f aca="false">J8*EXP(-F8*E8)</f>
        <v>92.4270963304852</v>
      </c>
    </row>
    <row r="9" customFormat="false" ht="15" hidden="false" customHeight="false" outlineLevel="0" collapsed="false">
      <c r="A9" s="10" t="s">
        <v>35</v>
      </c>
      <c r="B9" s="13" t="n">
        <v>0.1</v>
      </c>
    </row>
    <row r="10" customFormat="false" ht="15" hidden="false" customHeight="false" outlineLevel="0" collapsed="false">
      <c r="E10" s="20" t="s">
        <v>36</v>
      </c>
      <c r="K10" s="21" t="n">
        <f aca="false">SUM(K6:K8)</f>
        <v>102.505071754178</v>
      </c>
    </row>
    <row r="11" customFormat="false" ht="15" hidden="false" customHeight="false" outlineLevel="0" collapsed="false">
      <c r="A11" s="7" t="s">
        <v>37</v>
      </c>
      <c r="B11" s="8"/>
      <c r="C11" s="8"/>
      <c r="E11" s="10" t="s">
        <v>38</v>
      </c>
      <c r="K11" s="22" t="n">
        <f aca="false">K10-B15</f>
        <v>0</v>
      </c>
    </row>
    <row r="12" customFormat="false" ht="15" hidden="false" customHeight="false" outlineLevel="0" collapsed="false">
      <c r="A12" s="10" t="s">
        <v>39</v>
      </c>
      <c r="B12" s="16" t="n">
        <f aca="false">B5*B6/B7</f>
        <v>5.1</v>
      </c>
      <c r="C12" s="23" t="s">
        <v>40</v>
      </c>
    </row>
    <row r="13" customFormat="false" ht="15" hidden="false" customHeight="false" outlineLevel="0" collapsed="false">
      <c r="A13" s="10" t="s">
        <v>41</v>
      </c>
      <c r="B13" s="16" t="n">
        <f aca="false">B5+B12</f>
        <v>105.1</v>
      </c>
      <c r="C13" s="23" t="s">
        <v>42</v>
      </c>
      <c r="E13" s="5" t="s">
        <v>43</v>
      </c>
    </row>
    <row r="14" customFormat="false" ht="15" hidden="false" customHeight="false" outlineLevel="0" collapsed="false">
      <c r="A14" s="10" t="s">
        <v>44</v>
      </c>
      <c r="B14" s="22" t="n">
        <f aca="false">EXP(-B9*B8)</f>
        <v>0.975309912028333</v>
      </c>
      <c r="C14" s="23" t="s">
        <v>45</v>
      </c>
      <c r="E14" s="5" t="s">
        <v>46</v>
      </c>
    </row>
    <row r="15" customFormat="false" ht="15" hidden="false" customHeight="false" outlineLevel="0" collapsed="false">
      <c r="A15" s="10" t="s">
        <v>47</v>
      </c>
      <c r="B15" s="21" t="n">
        <f aca="false">B13*B14</f>
        <v>102.505071754178</v>
      </c>
      <c r="C15" s="23" t="s">
        <v>48</v>
      </c>
    </row>
    <row r="16" customFormat="false" ht="15" hidden="false" customHeight="false" outlineLevel="0" collapsed="false">
      <c r="A16" s="10" t="s">
        <v>49</v>
      </c>
      <c r="B16" s="16" t="n">
        <f aca="false">B5</f>
        <v>100</v>
      </c>
      <c r="C16" s="23" t="s">
        <v>50</v>
      </c>
    </row>
    <row r="17" customFormat="false" ht="15" hidden="false" customHeight="false" outlineLevel="0" collapsed="false">
      <c r="A17" s="10" t="s">
        <v>51</v>
      </c>
      <c r="B17" s="24" t="n">
        <f aca="false">B8</f>
        <v>0.25</v>
      </c>
      <c r="C17" s="23" t="s">
        <v>52</v>
      </c>
    </row>
    <row r="18" customFormat="false" ht="15" hidden="false" customHeight="false" outlineLevel="0" collapsed="false">
      <c r="A18" s="5" t="s">
        <v>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972F"/>
    <pageSetUpPr fitToPage="true"/>
  </sheetPr>
  <dimension ref="A1:O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5"/>
    <col collapsed="false" customWidth="true" hidden="false" outlineLevel="0" max="3" min="3" style="0" width="40"/>
    <col collapsed="false" customWidth="true" hidden="false" outlineLevel="0" max="4" min="4" style="0" width="3"/>
    <col collapsed="false" customWidth="true" hidden="false" outlineLevel="0" max="5" min="5" style="0" width="12"/>
    <col collapsed="false" customWidth="true" hidden="false" outlineLevel="0" max="9" min="6" style="0" width="13"/>
    <col collapsed="false" customWidth="true" hidden="false" outlineLevel="0" max="12" min="10" style="0" width="14"/>
  </cols>
  <sheetData>
    <row r="1" customFormat="false" ht="19.7" hidden="false" customHeight="false" outlineLevel="0" collapsed="false">
      <c r="A1" s="6" t="s">
        <v>54</v>
      </c>
    </row>
    <row r="2" customFormat="false" ht="15" hidden="false" customHeight="false" outlineLevel="0" collapsed="false">
      <c r="A2" s="2" t="s">
        <v>55</v>
      </c>
    </row>
    <row r="4" customFormat="false" ht="15" hidden="false" customHeight="false" outlineLevel="0" collapsed="false">
      <c r="A4" s="7" t="s">
        <v>21</v>
      </c>
      <c r="B4" s="8"/>
      <c r="C4" s="8"/>
      <c r="E4" s="9" t="s">
        <v>56</v>
      </c>
      <c r="K4" s="9" t="s">
        <v>57</v>
      </c>
    </row>
    <row r="5" customFormat="false" ht="30" hidden="false" customHeight="true" outlineLevel="0" collapsed="false">
      <c r="A5" s="10" t="s">
        <v>58</v>
      </c>
      <c r="B5" s="13" t="n">
        <v>0.08</v>
      </c>
      <c r="E5" s="12" t="s">
        <v>24</v>
      </c>
      <c r="F5" s="12" t="s">
        <v>25</v>
      </c>
      <c r="G5" s="12" t="s">
        <v>59</v>
      </c>
      <c r="H5" s="12" t="s">
        <v>60</v>
      </c>
      <c r="I5" s="12" t="s">
        <v>61</v>
      </c>
      <c r="J5" s="12" t="s">
        <v>62</v>
      </c>
      <c r="K5" s="12" t="s">
        <v>63</v>
      </c>
      <c r="L5" s="12" t="s">
        <v>64</v>
      </c>
      <c r="N5" s="10" t="s">
        <v>65</v>
      </c>
      <c r="O5" s="10" t="s">
        <v>66</v>
      </c>
    </row>
    <row r="6" customFormat="false" ht="15" hidden="false" customHeight="false" outlineLevel="0" collapsed="false">
      <c r="A6" s="10" t="s">
        <v>67</v>
      </c>
      <c r="B6" s="25" t="n">
        <f aca="false">'1 Hull FRN'!B5</f>
        <v>100</v>
      </c>
      <c r="C6" s="23" t="s">
        <v>68</v>
      </c>
      <c r="E6" s="26" t="n">
        <f aca="false">'1 Hull FRN'!E6</f>
        <v>0.25</v>
      </c>
      <c r="F6" s="27" t="n">
        <f aca="false">'1 Hull FRN'!F6</f>
        <v>0.1</v>
      </c>
      <c r="G6" s="16" t="n">
        <f aca="false">$B$6*$B$5/$B$7+IF(ROW()=8,$B$6,0)</f>
        <v>4</v>
      </c>
      <c r="H6" s="22" t="n">
        <f aca="false">EXP(-F6*E6)</f>
        <v>0.975309912028333</v>
      </c>
      <c r="I6" s="16" t="n">
        <f aca="false">G6*H6</f>
        <v>3.90123964811333</v>
      </c>
      <c r="J6" s="28" t="n">
        <f aca="false">'1 Hull FRN'!H6</f>
        <v>5.1</v>
      </c>
      <c r="K6" s="16" t="n">
        <f aca="false">$B$6*$B$5/$B$7-J6</f>
        <v>-1.1</v>
      </c>
      <c r="L6" s="16" t="n">
        <f aca="false">K6*H6</f>
        <v>-1.07284090323117</v>
      </c>
      <c r="N6" s="10" t="s">
        <v>69</v>
      </c>
      <c r="O6" s="29" t="n">
        <f aca="false">B10</f>
        <v>98.2378959010372</v>
      </c>
    </row>
    <row r="7" customFormat="false" ht="15" hidden="false" customHeight="false" outlineLevel="0" collapsed="false">
      <c r="A7" s="10" t="s">
        <v>70</v>
      </c>
      <c r="B7" s="30" t="n">
        <f aca="false">'1 Hull FRN'!B7</f>
        <v>2</v>
      </c>
      <c r="C7" s="23" t="s">
        <v>71</v>
      </c>
      <c r="E7" s="26" t="n">
        <f aca="false">'1 Hull FRN'!E7</f>
        <v>0.75</v>
      </c>
      <c r="F7" s="27" t="n">
        <f aca="false">'1 Hull FRN'!F7</f>
        <v>0.105</v>
      </c>
      <c r="G7" s="16" t="n">
        <f aca="false">$B$6*$B$5/$B$7+IF(ROW()=8,$B$6,0)</f>
        <v>4</v>
      </c>
      <c r="H7" s="22" t="n">
        <f aca="false">EXP(-F7*E7)</f>
        <v>0.924270963304852</v>
      </c>
      <c r="I7" s="16" t="n">
        <f aca="false">G7*H7</f>
        <v>3.69708385321941</v>
      </c>
      <c r="J7" s="28" t="n">
        <f aca="false">'1 Hull FRN'!H7</f>
        <v>5.52207639856865</v>
      </c>
      <c r="K7" s="16" t="n">
        <f aca="false">$B$6*$B$5/$B$7-J7</f>
        <v>-1.52207639856865</v>
      </c>
      <c r="L7" s="16" t="n">
        <f aca="false">K7*H7</f>
        <v>-1.40681101912863</v>
      </c>
      <c r="N7" s="10" t="s">
        <v>72</v>
      </c>
      <c r="O7" s="29" t="n">
        <f aca="false">B11</f>
        <v>102.505071754178</v>
      </c>
    </row>
    <row r="8" customFormat="false" ht="15" hidden="false" customHeight="false" outlineLevel="0" collapsed="false">
      <c r="E8" s="26" t="n">
        <f aca="false">'1 Hull FRN'!E8</f>
        <v>1.25</v>
      </c>
      <c r="F8" s="27" t="n">
        <f aca="false">'1 Hull FRN'!F8</f>
        <v>0.11</v>
      </c>
      <c r="G8" s="16" t="n">
        <f aca="false">$B$6*$B$5/$B$7+IF(ROW()=8,$B$6,0)</f>
        <v>104</v>
      </c>
      <c r="H8" s="22" t="n">
        <f aca="false">EXP(-F8*E8)</f>
        <v>0.871534349997158</v>
      </c>
      <c r="I8" s="16" t="n">
        <f aca="false">G8*H8</f>
        <v>90.6395723997044</v>
      </c>
      <c r="J8" s="28" t="n">
        <f aca="false">'1 Hull FRN'!H8</f>
        <v>6.0510080076438</v>
      </c>
      <c r="K8" s="16" t="n">
        <f aca="false">$B$6*$B$5/$B$7-J8</f>
        <v>-2.0510080076438</v>
      </c>
      <c r="L8" s="16" t="n">
        <f aca="false">K8*H8</f>
        <v>-1.7875239307808</v>
      </c>
    </row>
    <row r="9" customFormat="false" ht="15" hidden="false" customHeight="false" outlineLevel="0" collapsed="false">
      <c r="A9" s="7" t="s">
        <v>73</v>
      </c>
      <c r="B9" s="8"/>
      <c r="C9" s="8"/>
    </row>
    <row r="10" customFormat="false" ht="15" hidden="false" customHeight="false" outlineLevel="0" collapsed="false">
      <c r="A10" s="10" t="s">
        <v>74</v>
      </c>
      <c r="B10" s="21" t="n">
        <f aca="false">SUM(I6:I8)</f>
        <v>98.2378959010372</v>
      </c>
      <c r="C10" s="23" t="s">
        <v>75</v>
      </c>
      <c r="E10" s="5" t="s">
        <v>76</v>
      </c>
    </row>
    <row r="11" customFormat="false" ht="15" hidden="false" customHeight="false" outlineLevel="0" collapsed="false">
      <c r="A11" s="10" t="s">
        <v>77</v>
      </c>
      <c r="B11" s="28" t="n">
        <f aca="false">'1 Hull FRN'!B15</f>
        <v>102.505071754178</v>
      </c>
      <c r="C11" s="23" t="s">
        <v>78</v>
      </c>
    </row>
    <row r="12" customFormat="false" ht="15" hidden="false" customHeight="false" outlineLevel="0" collapsed="false">
      <c r="A12" s="10" t="s">
        <v>79</v>
      </c>
      <c r="B12" s="21" t="n">
        <f aca="false">B10-B11</f>
        <v>-4.26717585314059</v>
      </c>
      <c r="C12" s="23" t="s">
        <v>80</v>
      </c>
    </row>
    <row r="13" customFormat="false" ht="15" hidden="false" customHeight="false" outlineLevel="0" collapsed="false">
      <c r="A13" s="10" t="s">
        <v>81</v>
      </c>
      <c r="B13" s="21" t="n">
        <f aca="false">B11-B10</f>
        <v>4.26717585314059</v>
      </c>
      <c r="C13" s="23" t="s">
        <v>82</v>
      </c>
    </row>
    <row r="14" customFormat="false" ht="15" hidden="false" customHeight="false" outlineLevel="0" collapsed="false">
      <c r="A14" s="10" t="s">
        <v>83</v>
      </c>
      <c r="B14" s="16" t="n">
        <f aca="false">SUM(L6:L8)</f>
        <v>-4.2671758531406</v>
      </c>
      <c r="C14" s="23" t="s">
        <v>84</v>
      </c>
    </row>
    <row r="15" customFormat="false" ht="15" hidden="false" customHeight="false" outlineLevel="0" collapsed="false">
      <c r="A15" s="10" t="s">
        <v>85</v>
      </c>
      <c r="B15" s="22" t="n">
        <f aca="false">B12-B14</f>
        <v>0</v>
      </c>
      <c r="C15" s="23" t="s">
        <v>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972F"/>
    <pageSetUpPr fitToPage="true"/>
  </sheetPr>
  <dimension ref="A1:G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44"/>
    <col collapsed="false" customWidth="true" hidden="false" outlineLevel="0" max="3" min="3" style="0" width="50"/>
    <col collapsed="false" customWidth="true" hidden="false" outlineLevel="0" max="4" min="4" style="0" width="3"/>
    <col collapsed="false" customWidth="true" hidden="false" outlineLevel="0" max="5" min="5" style="0" width="44"/>
    <col collapsed="false" customWidth="true" hidden="false" outlineLevel="0" max="6" min="6" style="0" width="15"/>
    <col collapsed="false" customWidth="true" hidden="false" outlineLevel="0" max="7" min="7" style="0" width="46"/>
  </cols>
  <sheetData>
    <row r="1" customFormat="false" ht="19.7" hidden="false" customHeight="false" outlineLevel="0" collapsed="false">
      <c r="A1" s="6" t="s">
        <v>87</v>
      </c>
    </row>
    <row r="2" customFormat="false" ht="15" hidden="false" customHeight="false" outlineLevel="0" collapsed="false">
      <c r="A2" s="2" t="s">
        <v>88</v>
      </c>
    </row>
    <row r="4" customFormat="false" ht="30" hidden="false" customHeight="true" outlineLevel="0" collapsed="false">
      <c r="A4" s="12" t="s">
        <v>89</v>
      </c>
      <c r="B4" s="12" t="s">
        <v>90</v>
      </c>
      <c r="C4" s="12" t="s">
        <v>91</v>
      </c>
      <c r="E4" s="7" t="s">
        <v>92</v>
      </c>
      <c r="F4" s="8"/>
    </row>
    <row r="5" customFormat="false" ht="30" hidden="false" customHeight="true" outlineLevel="0" collapsed="false">
      <c r="A5" s="31" t="s">
        <v>93</v>
      </c>
      <c r="B5" s="32" t="s">
        <v>94</v>
      </c>
      <c r="C5" s="32" t="s">
        <v>95</v>
      </c>
      <c r="E5" s="10" t="s">
        <v>96</v>
      </c>
      <c r="F5" s="28" t="n">
        <f aca="false">'1 Hull FRN'!B15</f>
        <v>102.505071754178</v>
      </c>
      <c r="G5" s="23" t="s">
        <v>78</v>
      </c>
    </row>
    <row r="6" customFormat="false" ht="30" hidden="false" customHeight="true" outlineLevel="0" collapsed="false">
      <c r="A6" s="31" t="s">
        <v>97</v>
      </c>
      <c r="B6" s="32" t="s">
        <v>98</v>
      </c>
      <c r="C6" s="32" t="s">
        <v>99</v>
      </c>
      <c r="E6" s="10" t="s">
        <v>100</v>
      </c>
      <c r="F6" s="28" t="n">
        <f aca="false">'1 Hull FRN'!B16</f>
        <v>100</v>
      </c>
      <c r="G6" s="23" t="s">
        <v>101</v>
      </c>
    </row>
    <row r="7" customFormat="false" ht="30" hidden="false" customHeight="true" outlineLevel="0" collapsed="false">
      <c r="A7" s="31" t="s">
        <v>102</v>
      </c>
      <c r="B7" s="32" t="s">
        <v>103</v>
      </c>
      <c r="C7" s="32" t="s">
        <v>104</v>
      </c>
      <c r="E7" s="10" t="s">
        <v>105</v>
      </c>
      <c r="F7" s="13" t="n">
        <v>0.06</v>
      </c>
    </row>
    <row r="8" customFormat="false" ht="30" hidden="false" customHeight="true" outlineLevel="0" collapsed="false">
      <c r="A8" s="31" t="s">
        <v>106</v>
      </c>
      <c r="B8" s="32" t="s">
        <v>107</v>
      </c>
      <c r="C8" s="32" t="s">
        <v>108</v>
      </c>
      <c r="E8" s="10" t="s">
        <v>109</v>
      </c>
      <c r="F8" s="13" t="n">
        <v>0.008</v>
      </c>
    </row>
    <row r="9" customFormat="false" ht="30" hidden="false" customHeight="true" outlineLevel="0" collapsed="false">
      <c r="A9" s="31" t="s">
        <v>110</v>
      </c>
      <c r="B9" s="32" t="s">
        <v>111</v>
      </c>
      <c r="C9" s="32" t="s">
        <v>112</v>
      </c>
      <c r="E9" s="10" t="s">
        <v>113</v>
      </c>
      <c r="F9" s="13" t="n">
        <v>0.01</v>
      </c>
    </row>
    <row r="10" customFormat="false" ht="30" hidden="false" customHeight="true" outlineLevel="0" collapsed="false">
      <c r="A10" s="31" t="s">
        <v>114</v>
      </c>
      <c r="B10" s="32" t="s">
        <v>115</v>
      </c>
      <c r="C10" s="32" t="s">
        <v>116</v>
      </c>
      <c r="E10" s="10" t="s">
        <v>117</v>
      </c>
      <c r="F10" s="18" t="n">
        <v>4</v>
      </c>
    </row>
    <row r="11" customFormat="false" ht="30" hidden="false" customHeight="true" outlineLevel="0" collapsed="false">
      <c r="A11" s="31" t="s">
        <v>118</v>
      </c>
      <c r="B11" s="32" t="s">
        <v>119</v>
      </c>
      <c r="C11" s="32" t="s">
        <v>120</v>
      </c>
      <c r="E11" s="10" t="s">
        <v>121</v>
      </c>
      <c r="F11" s="18" t="n">
        <v>3</v>
      </c>
    </row>
    <row r="12" customFormat="false" ht="15" hidden="false" customHeight="false" outlineLevel="0" collapsed="false">
      <c r="E12" s="10" t="s">
        <v>122</v>
      </c>
      <c r="F12" s="21" t="n">
        <f aca="false">-PV((F7+F9)/F10,F10*F11,(F7+F8)/F10*100,100)</f>
        <v>99.4630225155787</v>
      </c>
      <c r="G12" s="23" t="s">
        <v>123</v>
      </c>
    </row>
    <row r="13" customFormat="false" ht="15" hidden="false" customHeight="false" outlineLevel="0" collapsed="false">
      <c r="E13" s="10" t="s">
        <v>124</v>
      </c>
      <c r="F13" s="16" t="n">
        <f aca="false">-PV((F7+F8)/F10,F10*F11,(F7+F8)/F10*100,100)</f>
        <v>100</v>
      </c>
      <c r="G13" s="23" t="s">
        <v>125</v>
      </c>
    </row>
    <row r="15" customFormat="false" ht="15" hidden="false" customHeight="false" outlineLevel="0" collapsed="false">
      <c r="E15" s="5" t="s">
        <v>126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2026-10-09T16:22:44Z</dcterms:created>
  <dc:creator>openpyxl</dc:creator>
  <dc:description/>
  <dc:language>en-US</dc:language>
  <cp:lastModifiedBy/>
  <dcterms:modified xsi:type="dcterms:W3CDTF">2026-10-09T16:22:47Z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